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1. SÍNTESE ESTATISTICA\149. JANEIRO 2026\"/>
    </mc:Choice>
  </mc:AlternateContent>
  <xr:revisionPtr revIDLastSave="0" documentId="13_ncr:1_{D4A18253-3866-42F7-983E-6802C0F36666}" xr6:coauthVersionLast="47" xr6:coauthVersionMax="47" xr10:uidLastSave="{00000000-0000-0000-0000-000000000000}"/>
  <bookViews>
    <workbookView xWindow="21480" yWindow="-120" windowWidth="21840" windowHeight="13020" firstSheet="5" activeTab="9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34" r:id="rId7"/>
    <sheet name="6" sheetId="3" r:id="rId8"/>
    <sheet name="7" sheetId="71" r:id="rId9"/>
    <sheet name="8" sheetId="36" r:id="rId10"/>
    <sheet name="9" sheetId="95" r:id="rId11"/>
    <sheet name="10" sheetId="94" r:id="rId12"/>
    <sheet name="11" sheetId="96" r:id="rId13"/>
    <sheet name="12" sheetId="97" r:id="rId14"/>
    <sheet name="13" sheetId="98" r:id="rId15"/>
    <sheet name="14" sheetId="99" r:id="rId16"/>
    <sheet name="15" sheetId="100" r:id="rId17"/>
    <sheet name="16" sheetId="101" r:id="rId18"/>
    <sheet name="17" sheetId="65" r:id="rId19"/>
    <sheet name="18" sheetId="66" r:id="rId20"/>
    <sheet name="19" sheetId="67" r:id="rId21"/>
    <sheet name="20" sheetId="68" r:id="rId22"/>
    <sheet name="21" sheetId="69" r:id="rId23"/>
    <sheet name="22" sheetId="70" r:id="rId24"/>
    <sheet name="1 (2)" sheetId="49" state="hidden" r:id="rId25"/>
  </sheets>
  <externalReferences>
    <externalReference r:id="rId26"/>
    <externalReference r:id="rId27"/>
  </externalReferences>
  <definedNames>
    <definedName name="_xlnm.Print_Area" localSheetId="2">'1'!$A$1:$W$36</definedName>
    <definedName name="_xlnm.Print_Area" localSheetId="11">'10'!$A$1:$AG$92</definedName>
    <definedName name="_xlnm.Print_Area" localSheetId="13">'12'!$A$1:$AG$92</definedName>
    <definedName name="_xlnm.Print_Area" localSheetId="15">'14'!$A$1:$AG$92</definedName>
    <definedName name="_xlnm.Print_Area" localSheetId="17">'16'!$A$1:$AG$92</definedName>
    <definedName name="_xlnm.Print_Area" localSheetId="18">'17'!$A$1:$R$8</definedName>
    <definedName name="_xlnm.Print_Area" localSheetId="19">'18'!$A$1:$P$84</definedName>
    <definedName name="_xlnm.Print_Area" localSheetId="20">'19'!$A$1:$R$8</definedName>
    <definedName name="_xlnm.Print_Area" localSheetId="3">'2'!$A$1:$BF$68</definedName>
    <definedName name="_xlnm.Print_Area" localSheetId="21">'20'!$A$1:$P$96</definedName>
    <definedName name="_xlnm.Print_Area" localSheetId="22">'21'!$A$1:$R$8</definedName>
    <definedName name="_xlnm.Print_Area" localSheetId="23">'22'!$A$1:$P$72</definedName>
    <definedName name="_xlnm.Print_Area" localSheetId="4">'3'!$A$1:$BF$68</definedName>
    <definedName name="_xlnm.Print_Area" localSheetId="5">'4'!$A$1:$Q$20</definedName>
    <definedName name="_xlnm.Print_Area" localSheetId="7">'6'!$A$1:$Q$96</definedName>
    <definedName name="_xlnm.Print_Area" localSheetId="9">'8'!$A$1:$AG$92</definedName>
    <definedName name="_xlnm.Print_Area" localSheetId="0">Indice!$B$1:$N$19</definedName>
    <definedName name="Z_D2454DF7_9151_402B_B9E4_208D72282370_.wvu.Cols" localSheetId="24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1" hidden="1">'10'!$A$1:$AG$92</definedName>
    <definedName name="Z_D2454DF7_9151_402B_B9E4_208D72282370_.wvu.PrintArea" localSheetId="13" hidden="1">'12'!$A$1:$AG$92</definedName>
    <definedName name="Z_D2454DF7_9151_402B_B9E4_208D72282370_.wvu.PrintArea" localSheetId="15" hidden="1">'14'!$A$1:$AG$92</definedName>
    <definedName name="Z_D2454DF7_9151_402B_B9E4_208D72282370_.wvu.PrintArea" localSheetId="17" hidden="1">'16'!$A$1:$AG$92</definedName>
    <definedName name="Z_D2454DF7_9151_402B_B9E4_208D72282370_.wvu.PrintArea" localSheetId="18" hidden="1">'17'!$A$1:$R$8</definedName>
    <definedName name="Z_D2454DF7_9151_402B_B9E4_208D72282370_.wvu.PrintArea" localSheetId="19" hidden="1">'18'!$A$1:$P$84</definedName>
    <definedName name="Z_D2454DF7_9151_402B_B9E4_208D72282370_.wvu.PrintArea" localSheetId="20" hidden="1">'19'!$A$1:$R$8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'22'!$A$1:$P$72</definedName>
    <definedName name="Z_D2454DF7_9151_402B_B9E4_208D72282370_.wvu.PrintArea" localSheetId="5" hidden="1">'4'!$A$1:$Q$61</definedName>
    <definedName name="Z_D2454DF7_9151_402B_B9E4_208D72282370_.wvu.PrintArea" localSheetId="7" hidden="1">'6'!$A$1:$P$96</definedName>
    <definedName name="Z_D2454DF7_9151_402B_B9E4_208D72282370_.wvu.PrintArea" localSheetId="9" hidden="1">'8'!$A$1:$AG$92</definedName>
    <definedName name="Z_D2454DF7_9151_402B_B9E4_208D72282370_.wvu.PrintArea" localSheetId="0" hidden="1">Indice!$B$1:$N$19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BC51" i="92" l="1"/>
  <c r="BD51" i="92"/>
  <c r="BC52" i="92"/>
  <c r="BD52" i="92"/>
  <c r="BC53" i="92"/>
  <c r="BD53" i="92"/>
  <c r="BC54" i="92"/>
  <c r="BD54" i="92"/>
  <c r="BC55" i="92"/>
  <c r="BD55" i="92"/>
  <c r="BC56" i="92"/>
  <c r="BD56" i="92"/>
  <c r="BC57" i="92"/>
  <c r="BD57" i="92"/>
  <c r="BC58" i="92"/>
  <c r="BD58" i="92"/>
  <c r="BC59" i="92"/>
  <c r="BD59" i="92"/>
  <c r="BC60" i="92"/>
  <c r="BD60" i="92"/>
  <c r="BC61" i="92"/>
  <c r="BD61" i="92"/>
  <c r="BC62" i="92"/>
  <c r="BD62" i="92"/>
  <c r="BC63" i="92"/>
  <c r="BD63" i="92"/>
  <c r="BC64" i="92"/>
  <c r="BD64" i="92"/>
  <c r="BC65" i="92"/>
  <c r="BD65" i="92"/>
  <c r="BC66" i="92"/>
  <c r="BD66" i="92"/>
  <c r="BC67" i="92"/>
  <c r="BD67" i="92"/>
  <c r="AK64" i="92"/>
  <c r="AL64" i="92"/>
  <c r="AK65" i="92"/>
  <c r="AL65" i="92"/>
  <c r="AK66" i="92"/>
  <c r="AL66" i="92"/>
  <c r="AK67" i="92"/>
  <c r="AL67" i="92"/>
  <c r="AJ67" i="92"/>
  <c r="AJ66" i="92"/>
  <c r="AJ65" i="92"/>
  <c r="AJ64" i="92"/>
  <c r="Q64" i="92"/>
  <c r="R64" i="92"/>
  <c r="Q65" i="92"/>
  <c r="R65" i="92"/>
  <c r="Q66" i="92"/>
  <c r="R66" i="92"/>
  <c r="Q67" i="92"/>
  <c r="R67" i="92"/>
  <c r="P67" i="92"/>
  <c r="P66" i="92"/>
  <c r="P65" i="92"/>
  <c r="P64" i="92"/>
  <c r="P63" i="92"/>
  <c r="AK42" i="92"/>
  <c r="AL42" i="92"/>
  <c r="AK43" i="92"/>
  <c r="BD43" i="92" s="1"/>
  <c r="AL43" i="92"/>
  <c r="AK44" i="92"/>
  <c r="AL44" i="92"/>
  <c r="AK45" i="92"/>
  <c r="AL45" i="92"/>
  <c r="AJ45" i="92"/>
  <c r="AJ44" i="92"/>
  <c r="AJ43" i="92"/>
  <c r="AJ42" i="92"/>
  <c r="Q42" i="92"/>
  <c r="R42" i="92"/>
  <c r="Q43" i="92"/>
  <c r="R43" i="92"/>
  <c r="Q44" i="92"/>
  <c r="BD44" i="92" s="1"/>
  <c r="R44" i="92"/>
  <c r="Q45" i="92"/>
  <c r="R45" i="92"/>
  <c r="P45" i="92"/>
  <c r="P44" i="92"/>
  <c r="BC44" i="92" s="1"/>
  <c r="P43" i="92"/>
  <c r="P42" i="92"/>
  <c r="BC29" i="92"/>
  <c r="BD29" i="92"/>
  <c r="BC30" i="92"/>
  <c r="BD30" i="92"/>
  <c r="BC31" i="92"/>
  <c r="BD31" i="92"/>
  <c r="BC32" i="92"/>
  <c r="BD32" i="92"/>
  <c r="BC33" i="92"/>
  <c r="BD33" i="92"/>
  <c r="BC34" i="92"/>
  <c r="BD34" i="92"/>
  <c r="BC35" i="92"/>
  <c r="BD35" i="92"/>
  <c r="BC36" i="92"/>
  <c r="BD36" i="92"/>
  <c r="BC37" i="92"/>
  <c r="BD37" i="92"/>
  <c r="BC38" i="92"/>
  <c r="BD38" i="92"/>
  <c r="BC39" i="92"/>
  <c r="BD39" i="92"/>
  <c r="BC40" i="92"/>
  <c r="BD40" i="92"/>
  <c r="BC41" i="92"/>
  <c r="BD41" i="92"/>
  <c r="BC42" i="92"/>
  <c r="BD42" i="92"/>
  <c r="BC43" i="92"/>
  <c r="BC45" i="92"/>
  <c r="BD45" i="92"/>
  <c r="BC7" i="92"/>
  <c r="BD7" i="92"/>
  <c r="BC8" i="92"/>
  <c r="BD8" i="92"/>
  <c r="BC9" i="92"/>
  <c r="BD9" i="92"/>
  <c r="BC10" i="92"/>
  <c r="BD10" i="92"/>
  <c r="BC11" i="92"/>
  <c r="BD11" i="92"/>
  <c r="BC12" i="92"/>
  <c r="BD12" i="92"/>
  <c r="BC13" i="92"/>
  <c r="BD13" i="92"/>
  <c r="BC14" i="92"/>
  <c r="BD14" i="92"/>
  <c r="BC15" i="92"/>
  <c r="BD15" i="92"/>
  <c r="BC16" i="92"/>
  <c r="BD16" i="92"/>
  <c r="BC17" i="92"/>
  <c r="BD17" i="92"/>
  <c r="BC18" i="92"/>
  <c r="BD18" i="92"/>
  <c r="BD23" i="92" s="1"/>
  <c r="BC19" i="92"/>
  <c r="BD19" i="92"/>
  <c r="BC20" i="92"/>
  <c r="BD20" i="92"/>
  <c r="BC21" i="92"/>
  <c r="BD21" i="92"/>
  <c r="BC22" i="92"/>
  <c r="BD22" i="92"/>
  <c r="BC23" i="92"/>
  <c r="Q20" i="92"/>
  <c r="R20" i="92"/>
  <c r="Q21" i="92"/>
  <c r="R21" i="92"/>
  <c r="Q22" i="92"/>
  <c r="R22" i="92"/>
  <c r="Q23" i="92"/>
  <c r="R23" i="92"/>
  <c r="P23" i="92"/>
  <c r="P22" i="92"/>
  <c r="P21" i="92"/>
  <c r="P20" i="92"/>
  <c r="AK20" i="92"/>
  <c r="AL20" i="92"/>
  <c r="AK21" i="92"/>
  <c r="AL21" i="92"/>
  <c r="AK22" i="92"/>
  <c r="AL22" i="92"/>
  <c r="AK23" i="92"/>
  <c r="AL23" i="92"/>
  <c r="AJ23" i="92"/>
  <c r="AJ22" i="92"/>
  <c r="AJ21" i="92"/>
  <c r="AJ20" i="92"/>
  <c r="S10" i="87"/>
  <c r="S11" i="87"/>
  <c r="S9" i="87"/>
  <c r="S7" i="87"/>
  <c r="S21" i="87"/>
  <c r="S22" i="87"/>
  <c r="S20" i="87"/>
  <c r="S18" i="87"/>
  <c r="S29" i="87"/>
  <c r="S31" i="87"/>
  <c r="S32" i="87"/>
  <c r="S33" i="87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Q63" i="92"/>
  <c r="R63" i="92"/>
  <c r="B63" i="92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AI63" i="92"/>
  <c r="AJ63" i="92"/>
  <c r="AK63" i="92"/>
  <c r="AL63" i="92"/>
  <c r="V63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AI41" i="92"/>
  <c r="AJ41" i="92"/>
  <c r="AK41" i="92"/>
  <c r="AL41" i="92"/>
  <c r="V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Q41" i="92"/>
  <c r="R41" i="92"/>
  <c r="B41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AI19" i="92"/>
  <c r="AJ19" i="92"/>
  <c r="AK19" i="92"/>
  <c r="AL19" i="92"/>
  <c r="V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Q19" i="92"/>
  <c r="R19" i="92"/>
  <c r="B19" i="92"/>
  <c r="R64" i="91"/>
  <c r="R65" i="91"/>
  <c r="R66" i="91"/>
  <c r="R67" i="91"/>
  <c r="BD64" i="91"/>
  <c r="BE64" i="91"/>
  <c r="BF64" i="91"/>
  <c r="BD65" i="91"/>
  <c r="BE65" i="91"/>
  <c r="BF65" i="91"/>
  <c r="BD66" i="91"/>
  <c r="BE66" i="91"/>
  <c r="BF66" i="91"/>
  <c r="BD67" i="91"/>
  <c r="BE67" i="91"/>
  <c r="BF67" i="91"/>
  <c r="BE52" i="91"/>
  <c r="BE53" i="91"/>
  <c r="BE54" i="91"/>
  <c r="BE55" i="91"/>
  <c r="BE56" i="91"/>
  <c r="BE57" i="91"/>
  <c r="BE58" i="91"/>
  <c r="BE59" i="91"/>
  <c r="BE60" i="91"/>
  <c r="AK64" i="91"/>
  <c r="AL64" i="91"/>
  <c r="AK65" i="91"/>
  <c r="AL65" i="91"/>
  <c r="AK66" i="91"/>
  <c r="AL66" i="91"/>
  <c r="AK67" i="91"/>
  <c r="AL67" i="91"/>
  <c r="AJ67" i="91"/>
  <c r="BC67" i="91" s="1"/>
  <c r="AJ66" i="91"/>
  <c r="AJ65" i="91"/>
  <c r="AJ64" i="91"/>
  <c r="BC64" i="91" s="1"/>
  <c r="Q64" i="91"/>
  <c r="Q65" i="91"/>
  <c r="Q66" i="91"/>
  <c r="Q67" i="91"/>
  <c r="P64" i="91"/>
  <c r="P65" i="91"/>
  <c r="P66" i="91"/>
  <c r="P67" i="91"/>
  <c r="O66" i="91"/>
  <c r="BB66" i="91"/>
  <c r="O65" i="91"/>
  <c r="O64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BC63" i="91" s="1"/>
  <c r="Q63" i="91"/>
  <c r="R63" i="91"/>
  <c r="BC51" i="91"/>
  <c r="BC52" i="91"/>
  <c r="BC53" i="91"/>
  <c r="BC54" i="91"/>
  <c r="BC55" i="91"/>
  <c r="BC56" i="91"/>
  <c r="BC57" i="91"/>
  <c r="BC58" i="91"/>
  <c r="BC59" i="91"/>
  <c r="BC60" i="91"/>
  <c r="BC61" i="91"/>
  <c r="BC62" i="91"/>
  <c r="BC65" i="91"/>
  <c r="BC66" i="91"/>
  <c r="BB63" i="91"/>
  <c r="BB64" i="91"/>
  <c r="BB65" i="91"/>
  <c r="BB67" i="91"/>
  <c r="BE42" i="91"/>
  <c r="BE43" i="91"/>
  <c r="BE44" i="91"/>
  <c r="BE45" i="91"/>
  <c r="BE30" i="91"/>
  <c r="BE31" i="91"/>
  <c r="BE32" i="91"/>
  <c r="BE33" i="91"/>
  <c r="BE34" i="91"/>
  <c r="BE35" i="91"/>
  <c r="BE36" i="91"/>
  <c r="BE37" i="91"/>
  <c r="BE38" i="91"/>
  <c r="BC29" i="91"/>
  <c r="BD29" i="91"/>
  <c r="BE29" i="91"/>
  <c r="BC30" i="91"/>
  <c r="BD30" i="91"/>
  <c r="BC31" i="91"/>
  <c r="BD31" i="91"/>
  <c r="BC32" i="91"/>
  <c r="BD32" i="91"/>
  <c r="BC33" i="91"/>
  <c r="BD33" i="91"/>
  <c r="BC34" i="91"/>
  <c r="BD34" i="91"/>
  <c r="BC35" i="91"/>
  <c r="BD35" i="91"/>
  <c r="BC36" i="91"/>
  <c r="BD36" i="91"/>
  <c r="BC37" i="91"/>
  <c r="BD37" i="91"/>
  <c r="BC38" i="91"/>
  <c r="BD38" i="91"/>
  <c r="BC39" i="91"/>
  <c r="BD39" i="91"/>
  <c r="BE39" i="91"/>
  <c r="BC40" i="91"/>
  <c r="BD40" i="91"/>
  <c r="BE40" i="91"/>
  <c r="BC41" i="91"/>
  <c r="BD41" i="91"/>
  <c r="BE41" i="91"/>
  <c r="BC42" i="91"/>
  <c r="BD42" i="91"/>
  <c r="BC43" i="91"/>
  <c r="BD43" i="91"/>
  <c r="BC44" i="91"/>
  <c r="BD44" i="91"/>
  <c r="BC45" i="91"/>
  <c r="BD45" i="91"/>
  <c r="BC7" i="91"/>
  <c r="BC8" i="91"/>
  <c r="BC9" i="91"/>
  <c r="BC10" i="91"/>
  <c r="BC11" i="91"/>
  <c r="BC12" i="91"/>
  <c r="BC13" i="91"/>
  <c r="BC14" i="91"/>
  <c r="BC15" i="91"/>
  <c r="BC16" i="91"/>
  <c r="BC17" i="91"/>
  <c r="BC18" i="91"/>
  <c r="BC19" i="91"/>
  <c r="BC20" i="91"/>
  <c r="BC21" i="91"/>
  <c r="BC22" i="91"/>
  <c r="BC23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AI19" i="91"/>
  <c r="AJ19" i="91"/>
  <c r="AK19" i="91"/>
  <c r="AL19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AI63" i="91"/>
  <c r="AJ63" i="91"/>
  <c r="AK63" i="91"/>
  <c r="AL63" i="91"/>
  <c r="V63" i="91"/>
  <c r="B63" i="91"/>
  <c r="AK42" i="91"/>
  <c r="AL42" i="91"/>
  <c r="AK43" i="91"/>
  <c r="AL43" i="91"/>
  <c r="AK44" i="91"/>
  <c r="AL44" i="91"/>
  <c r="AK45" i="91"/>
  <c r="AL45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AI41" i="91"/>
  <c r="AJ41" i="91"/>
  <c r="AK41" i="91"/>
  <c r="AL41" i="91"/>
  <c r="V41" i="91"/>
  <c r="Q42" i="91"/>
  <c r="R42" i="91"/>
  <c r="Q43" i="91"/>
  <c r="R43" i="91"/>
  <c r="Q44" i="91"/>
  <c r="R44" i="91"/>
  <c r="Q45" i="91"/>
  <c r="R45" i="91"/>
  <c r="P45" i="91"/>
  <c r="P44" i="91"/>
  <c r="P43" i="91"/>
  <c r="P42" i="91"/>
  <c r="AK20" i="91"/>
  <c r="AL20" i="91"/>
  <c r="AK21" i="91"/>
  <c r="AL21" i="91"/>
  <c r="AK22" i="91"/>
  <c r="AL22" i="91"/>
  <c r="AK23" i="91"/>
  <c r="AL23" i="91"/>
  <c r="AJ23" i="91"/>
  <c r="AJ22" i="91"/>
  <c r="AJ21" i="91"/>
  <c r="AJ20" i="91"/>
  <c r="V19" i="91"/>
  <c r="Q20" i="91"/>
  <c r="R20" i="91"/>
  <c r="Q21" i="91"/>
  <c r="R21" i="91"/>
  <c r="Q22" i="91"/>
  <c r="R22" i="91"/>
  <c r="Q23" i="91"/>
  <c r="R23" i="91"/>
  <c r="P23" i="91"/>
  <c r="P22" i="91"/>
  <c r="P21" i="91"/>
  <c r="P20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Q19" i="91"/>
  <c r="R19" i="91"/>
  <c r="B19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Q41" i="91"/>
  <c r="R41" i="91"/>
  <c r="B41" i="91"/>
  <c r="AJ45" i="91"/>
  <c r="AJ44" i="91"/>
  <c r="AJ43" i="91"/>
  <c r="AJ42" i="91"/>
  <c r="D39" i="70"/>
  <c r="E39" i="70"/>
  <c r="D40" i="70"/>
  <c r="E40" i="70"/>
  <c r="D41" i="70"/>
  <c r="E41" i="70"/>
  <c r="D42" i="70"/>
  <c r="E42" i="70"/>
  <c r="D43" i="70"/>
  <c r="E43" i="70"/>
  <c r="D44" i="70"/>
  <c r="E44" i="70"/>
  <c r="D45" i="70"/>
  <c r="E45" i="70"/>
  <c r="D46" i="70"/>
  <c r="E46" i="70"/>
  <c r="D47" i="70"/>
  <c r="E47" i="70"/>
  <c r="D48" i="70"/>
  <c r="E48" i="70"/>
  <c r="D49" i="70"/>
  <c r="E49" i="70"/>
  <c r="D50" i="70"/>
  <c r="E50" i="70"/>
  <c r="D51" i="70"/>
  <c r="E51" i="70"/>
  <c r="J62" i="66"/>
  <c r="J63" i="66"/>
  <c r="J64" i="66"/>
  <c r="J65" i="66"/>
  <c r="J66" i="66"/>
  <c r="J67" i="66"/>
  <c r="J68" i="66"/>
  <c r="J69" i="66"/>
  <c r="J70" i="66"/>
  <c r="J71" i="66"/>
  <c r="J72" i="66"/>
  <c r="J73" i="66"/>
  <c r="J74" i="66"/>
  <c r="J75" i="66"/>
  <c r="J76" i="66"/>
  <c r="J77" i="66"/>
  <c r="J78" i="66"/>
  <c r="J79" i="66"/>
  <c r="J80" i="66"/>
  <c r="J81" i="66"/>
  <c r="J82" i="66"/>
  <c r="D7" i="66"/>
  <c r="E7" i="66"/>
  <c r="D8" i="66"/>
  <c r="E8" i="66"/>
  <c r="D9" i="66"/>
  <c r="E9" i="66"/>
  <c r="D10" i="66"/>
  <c r="E10" i="66"/>
  <c r="D11" i="66"/>
  <c r="E11" i="66"/>
  <c r="D12" i="66"/>
  <c r="E12" i="66"/>
  <c r="D13" i="66"/>
  <c r="E13" i="66"/>
  <c r="D14" i="66"/>
  <c r="E14" i="66"/>
  <c r="D15" i="66"/>
  <c r="E15" i="66"/>
  <c r="D16" i="66"/>
  <c r="E16" i="66"/>
  <c r="D17" i="66"/>
  <c r="E17" i="66"/>
  <c r="D18" i="66"/>
  <c r="E18" i="66"/>
  <c r="D19" i="66"/>
  <c r="E19" i="66"/>
  <c r="D20" i="66"/>
  <c r="E20" i="66"/>
  <c r="D21" i="66"/>
  <c r="E21" i="66"/>
  <c r="D22" i="66"/>
  <c r="E22" i="66"/>
  <c r="D23" i="66"/>
  <c r="E23" i="66"/>
  <c r="D24" i="66"/>
  <c r="E24" i="66"/>
  <c r="D25" i="66"/>
  <c r="E25" i="66"/>
  <c r="D26" i="66"/>
  <c r="E26" i="66"/>
  <c r="D27" i="66"/>
  <c r="E27" i="66"/>
  <c r="D28" i="66"/>
  <c r="E28" i="66"/>
  <c r="D29" i="66"/>
  <c r="E29" i="66"/>
  <c r="D30" i="66"/>
  <c r="E30" i="66"/>
  <c r="D31" i="66"/>
  <c r="E31" i="66"/>
  <c r="AF82" i="101"/>
  <c r="X69" i="94"/>
  <c r="X70" i="94"/>
  <c r="X71" i="94"/>
  <c r="X72" i="94"/>
  <c r="X73" i="94"/>
  <c r="X74" i="94"/>
  <c r="X75" i="94"/>
  <c r="X76" i="94"/>
  <c r="X77" i="94"/>
  <c r="X78" i="94"/>
  <c r="X79" i="94"/>
  <c r="X80" i="94"/>
  <c r="X81" i="94"/>
  <c r="X82" i="94"/>
  <c r="X83" i="94"/>
  <c r="X84" i="94"/>
  <c r="X85" i="94"/>
  <c r="X86" i="94"/>
  <c r="X87" i="94"/>
  <c r="X88" i="94"/>
  <c r="X89" i="94"/>
  <c r="X90" i="94"/>
  <c r="X91" i="94"/>
  <c r="X92" i="94"/>
  <c r="X93" i="94"/>
  <c r="X94" i="94"/>
  <c r="X95" i="94"/>
  <c r="B62" i="94"/>
  <c r="C62" i="94"/>
  <c r="D62" i="94"/>
  <c r="E62" i="94"/>
  <c r="F62" i="94"/>
  <c r="G62" i="94"/>
  <c r="AL67" i="101"/>
  <c r="AI67" i="101"/>
  <c r="AA67" i="101"/>
  <c r="X67" i="101"/>
  <c r="U67" i="101"/>
  <c r="R67" i="101"/>
  <c r="K67" i="101"/>
  <c r="H67" i="101"/>
  <c r="E67" i="101"/>
  <c r="B67" i="101"/>
  <c r="AL59" i="101"/>
  <c r="AM59" i="101"/>
  <c r="AN59" i="101"/>
  <c r="AL38" i="101"/>
  <c r="AI38" i="101"/>
  <c r="AA38" i="101"/>
  <c r="X38" i="101"/>
  <c r="U38" i="101"/>
  <c r="R38" i="101"/>
  <c r="K38" i="101"/>
  <c r="H38" i="101"/>
  <c r="E38" i="101"/>
  <c r="B38" i="101"/>
  <c r="AL5" i="101"/>
  <c r="AI5" i="101"/>
  <c r="AA5" i="101"/>
  <c r="X5" i="101"/>
  <c r="U5" i="101"/>
  <c r="R5" i="101"/>
  <c r="K5" i="101"/>
  <c r="H5" i="101"/>
  <c r="H44" i="100"/>
  <c r="E44" i="100"/>
  <c r="E43" i="100"/>
  <c r="O25" i="100"/>
  <c r="E24" i="100"/>
  <c r="H25" i="100"/>
  <c r="E25" i="100"/>
  <c r="O6" i="100"/>
  <c r="L6" i="100"/>
  <c r="AL90" i="99"/>
  <c r="AL67" i="99"/>
  <c r="AI67" i="99"/>
  <c r="AA67" i="99"/>
  <c r="X67" i="99"/>
  <c r="U67" i="99"/>
  <c r="R67" i="99"/>
  <c r="K67" i="99"/>
  <c r="H67" i="99"/>
  <c r="E67" i="99"/>
  <c r="B67" i="99"/>
  <c r="AL38" i="99"/>
  <c r="AI38" i="99"/>
  <c r="AA38" i="99"/>
  <c r="X38" i="99"/>
  <c r="U38" i="99"/>
  <c r="R38" i="99"/>
  <c r="K38" i="99"/>
  <c r="H38" i="99"/>
  <c r="E38" i="99"/>
  <c r="B38" i="99"/>
  <c r="AL5" i="99"/>
  <c r="AI5" i="99"/>
  <c r="AA5" i="99"/>
  <c r="X5" i="99"/>
  <c r="U5" i="99"/>
  <c r="R5" i="99"/>
  <c r="K5" i="99"/>
  <c r="H5" i="99"/>
  <c r="H44" i="98"/>
  <c r="E44" i="98"/>
  <c r="E43" i="98"/>
  <c r="O25" i="98"/>
  <c r="H25" i="98"/>
  <c r="E25" i="98"/>
  <c r="E24" i="98"/>
  <c r="O6" i="98"/>
  <c r="AL67" i="97"/>
  <c r="AI67" i="97"/>
  <c r="AA67" i="97"/>
  <c r="X67" i="97"/>
  <c r="U67" i="97"/>
  <c r="R67" i="97"/>
  <c r="K67" i="97"/>
  <c r="H67" i="97"/>
  <c r="E67" i="97"/>
  <c r="B67" i="97"/>
  <c r="AL38" i="97"/>
  <c r="AI38" i="97"/>
  <c r="AA38" i="97"/>
  <c r="X38" i="97"/>
  <c r="U38" i="97"/>
  <c r="R38" i="97"/>
  <c r="K38" i="97"/>
  <c r="H38" i="97"/>
  <c r="E38" i="97"/>
  <c r="B38" i="97"/>
  <c r="AL5" i="97"/>
  <c r="AI5" i="97"/>
  <c r="AA5" i="97"/>
  <c r="X5" i="97"/>
  <c r="U5" i="97"/>
  <c r="R5" i="97"/>
  <c r="K5" i="97"/>
  <c r="H5" i="97"/>
  <c r="H44" i="96"/>
  <c r="E44" i="96"/>
  <c r="E43" i="96"/>
  <c r="O25" i="96"/>
  <c r="E24" i="96"/>
  <c r="H25" i="96"/>
  <c r="E25" i="96"/>
  <c r="O6" i="96"/>
  <c r="AL67" i="94"/>
  <c r="AI67" i="94"/>
  <c r="AA67" i="94"/>
  <c r="X67" i="94"/>
  <c r="U67" i="94"/>
  <c r="R67" i="94"/>
  <c r="K67" i="94"/>
  <c r="H67" i="94"/>
  <c r="E67" i="94"/>
  <c r="B67" i="94"/>
  <c r="AA38" i="94"/>
  <c r="X38" i="94"/>
  <c r="U38" i="94"/>
  <c r="R38" i="94"/>
  <c r="K38" i="94"/>
  <c r="H38" i="94"/>
  <c r="E38" i="94"/>
  <c r="B38" i="94"/>
  <c r="AL5" i="94"/>
  <c r="AI5" i="94"/>
  <c r="AA5" i="94"/>
  <c r="X5" i="94"/>
  <c r="U5" i="94"/>
  <c r="R5" i="94"/>
  <c r="K5" i="94"/>
  <c r="H5" i="94"/>
  <c r="AL38" i="94"/>
  <c r="H44" i="95"/>
  <c r="E44" i="95"/>
  <c r="E43" i="95"/>
  <c r="O25" i="95"/>
  <c r="H25" i="95"/>
  <c r="E25" i="95"/>
  <c r="E24" i="95"/>
  <c r="O6" i="95"/>
  <c r="AL38" i="36"/>
  <c r="AI38" i="36"/>
  <c r="AA38" i="36"/>
  <c r="X38" i="36"/>
  <c r="U38" i="36"/>
  <c r="R38" i="36"/>
  <c r="R37" i="36"/>
  <c r="H38" i="36"/>
  <c r="E38" i="36"/>
  <c r="K38" i="36" s="1"/>
  <c r="B38" i="36"/>
  <c r="R5" i="36"/>
  <c r="K5" i="36"/>
  <c r="U5" i="36" s="1"/>
  <c r="AA5" i="36" s="1"/>
  <c r="AL5" i="36" s="1"/>
  <c r="H5" i="36"/>
  <c r="H44" i="71"/>
  <c r="E44" i="71"/>
  <c r="E43" i="71"/>
  <c r="O25" i="71"/>
  <c r="L25" i="71"/>
  <c r="E24" i="71"/>
  <c r="H25" i="71"/>
  <c r="E25" i="71"/>
  <c r="O6" i="71"/>
  <c r="L6" i="71"/>
  <c r="Q15" i="100"/>
  <c r="Q14" i="100"/>
  <c r="Q13" i="100"/>
  <c r="N14" i="100"/>
  <c r="N15" i="100"/>
  <c r="N13" i="100"/>
  <c r="N14" i="98"/>
  <c r="N15" i="98"/>
  <c r="N13" i="98"/>
  <c r="AI72" i="97"/>
  <c r="AO72" i="97" s="1"/>
  <c r="AJ72" i="97"/>
  <c r="AK72" i="97"/>
  <c r="AL72" i="97"/>
  <c r="AM72" i="97"/>
  <c r="AN72" i="97"/>
  <c r="AI73" i="97"/>
  <c r="AJ73" i="97"/>
  <c r="AK73" i="97"/>
  <c r="AL73" i="97"/>
  <c r="AM73" i="97"/>
  <c r="AN73" i="97"/>
  <c r="AI74" i="97"/>
  <c r="AJ74" i="97"/>
  <c r="AK74" i="97"/>
  <c r="AL74" i="97"/>
  <c r="AM74" i="97"/>
  <c r="AN74" i="97"/>
  <c r="AE72" i="97"/>
  <c r="AF72" i="97"/>
  <c r="AG72" i="97"/>
  <c r="AE73" i="97"/>
  <c r="AF73" i="97"/>
  <c r="AG73" i="97"/>
  <c r="AE74" i="97"/>
  <c r="AF74" i="97"/>
  <c r="AG74" i="97"/>
  <c r="Q34" i="96"/>
  <c r="Q33" i="96"/>
  <c r="Q32" i="96"/>
  <c r="N33" i="96"/>
  <c r="N34" i="96"/>
  <c r="N32" i="96"/>
  <c r="N14" i="95"/>
  <c r="N15" i="95"/>
  <c r="N13" i="95"/>
  <c r="AQ72" i="97" l="1"/>
  <c r="AP73" i="97"/>
  <c r="AO73" i="97"/>
  <c r="AO74" i="97"/>
  <c r="AQ74" i="97"/>
  <c r="AP74" i="97"/>
  <c r="AQ73" i="97"/>
  <c r="AP72" i="97"/>
  <c r="AI72" i="36"/>
  <c r="AJ72" i="36"/>
  <c r="AK72" i="36"/>
  <c r="AL72" i="36"/>
  <c r="AM72" i="36"/>
  <c r="AN72" i="36"/>
  <c r="AI73" i="36"/>
  <c r="AJ73" i="36"/>
  <c r="AK73" i="36"/>
  <c r="AL73" i="36"/>
  <c r="AM73" i="36"/>
  <c r="AN73" i="36"/>
  <c r="AE72" i="36"/>
  <c r="AF72" i="36"/>
  <c r="AG72" i="36"/>
  <c r="AE73" i="36"/>
  <c r="AF73" i="36"/>
  <c r="AG73" i="36"/>
  <c r="N14" i="71"/>
  <c r="N15" i="71"/>
  <c r="N13" i="71"/>
  <c r="Q14" i="71"/>
  <c r="Q15" i="71"/>
  <c r="Q13" i="71"/>
  <c r="W20" i="87"/>
  <c r="AQ73" i="36" l="1"/>
  <c r="AO72" i="36"/>
  <c r="AQ72" i="36"/>
  <c r="AO73" i="36"/>
  <c r="AP73" i="36"/>
  <c r="AP72" i="36"/>
  <c r="AE72" i="101"/>
  <c r="AF72" i="101"/>
  <c r="AG72" i="101"/>
  <c r="AI72" i="101"/>
  <c r="AJ72" i="101"/>
  <c r="AK72" i="101"/>
  <c r="AL72" i="101"/>
  <c r="AM72" i="101"/>
  <c r="AN72" i="101"/>
  <c r="AQ72" i="101" s="1"/>
  <c r="AE73" i="101"/>
  <c r="AF73" i="101"/>
  <c r="AG73" i="101"/>
  <c r="AI73" i="101"/>
  <c r="AJ73" i="101"/>
  <c r="AK73" i="101"/>
  <c r="AQ73" i="101" s="1"/>
  <c r="AL73" i="101"/>
  <c r="AM73" i="101"/>
  <c r="AN73" i="101"/>
  <c r="AE72" i="99"/>
  <c r="AF72" i="99"/>
  <c r="AG72" i="99"/>
  <c r="AI72" i="99"/>
  <c r="AJ72" i="99"/>
  <c r="AK72" i="99"/>
  <c r="AL72" i="99"/>
  <c r="AM72" i="99"/>
  <c r="AP72" i="99" s="1"/>
  <c r="AN72" i="99"/>
  <c r="AE73" i="99"/>
  <c r="AF73" i="99"/>
  <c r="AG73" i="99"/>
  <c r="AI73" i="99"/>
  <c r="AJ73" i="99"/>
  <c r="AK73" i="99"/>
  <c r="AL73" i="99"/>
  <c r="AM73" i="99"/>
  <c r="AN73" i="99"/>
  <c r="AQ73" i="99" s="1"/>
  <c r="AE74" i="99"/>
  <c r="AF74" i="99"/>
  <c r="AG74" i="99"/>
  <c r="AI74" i="99"/>
  <c r="AJ74" i="99"/>
  <c r="AK74" i="99"/>
  <c r="AL74" i="99"/>
  <c r="AM74" i="99"/>
  <c r="AN74" i="99"/>
  <c r="AQ74" i="99" s="1"/>
  <c r="AI72" i="94"/>
  <c r="AJ72" i="94"/>
  <c r="AP72" i="94" s="1"/>
  <c r="AK72" i="94"/>
  <c r="AL72" i="94"/>
  <c r="AM72" i="94"/>
  <c r="AN72" i="94"/>
  <c r="AQ72" i="94" s="1"/>
  <c r="AI73" i="94"/>
  <c r="AJ73" i="94"/>
  <c r="AK73" i="94"/>
  <c r="AL73" i="94"/>
  <c r="AO73" i="94" s="1"/>
  <c r="AM73" i="94"/>
  <c r="AN73" i="94"/>
  <c r="AI74" i="94"/>
  <c r="AJ74" i="94"/>
  <c r="AK74" i="94"/>
  <c r="AL74" i="94"/>
  <c r="AM74" i="94"/>
  <c r="AN74" i="94"/>
  <c r="AE72" i="94"/>
  <c r="AF72" i="94"/>
  <c r="AG72" i="94"/>
  <c r="AE73" i="94"/>
  <c r="AF73" i="94"/>
  <c r="AG73" i="94"/>
  <c r="AE74" i="94"/>
  <c r="AF74" i="94"/>
  <c r="AG74" i="94"/>
  <c r="X69" i="36"/>
  <c r="X70" i="36"/>
  <c r="X71" i="36"/>
  <c r="X72" i="36"/>
  <c r="X73" i="36"/>
  <c r="X74" i="36"/>
  <c r="X75" i="36"/>
  <c r="X76" i="36"/>
  <c r="X77" i="36"/>
  <c r="X78" i="36"/>
  <c r="X79" i="36"/>
  <c r="X80" i="36"/>
  <c r="X81" i="36"/>
  <c r="X82" i="36"/>
  <c r="X83" i="36"/>
  <c r="X84" i="36"/>
  <c r="X85" i="36"/>
  <c r="X86" i="36"/>
  <c r="X87" i="36"/>
  <c r="X88" i="36"/>
  <c r="X89" i="36"/>
  <c r="X90" i="36"/>
  <c r="X91" i="36"/>
  <c r="X92" i="36"/>
  <c r="X93" i="36"/>
  <c r="X94" i="36"/>
  <c r="X95" i="36"/>
  <c r="AN97" i="101"/>
  <c r="AM97" i="101"/>
  <c r="AL97" i="101"/>
  <c r="AK97" i="101"/>
  <c r="AJ97" i="101"/>
  <c r="AI97" i="101"/>
  <c r="AG97" i="101"/>
  <c r="AF97" i="101"/>
  <c r="AE97" i="101"/>
  <c r="P97" i="101"/>
  <c r="O97" i="101"/>
  <c r="N97" i="101"/>
  <c r="W96" i="101"/>
  <c r="AC96" i="101" s="1"/>
  <c r="V96" i="101"/>
  <c r="U96" i="101"/>
  <c r="T96" i="101"/>
  <c r="S96" i="101"/>
  <c r="Y96" i="101" s="1"/>
  <c r="R96" i="101"/>
  <c r="G96" i="101"/>
  <c r="F96" i="101"/>
  <c r="E96" i="101"/>
  <c r="D96" i="101"/>
  <c r="J96" i="101" s="1"/>
  <c r="C96" i="101"/>
  <c r="B96" i="101"/>
  <c r="H96" i="101" s="1"/>
  <c r="AN95" i="101"/>
  <c r="AM95" i="101"/>
  <c r="AK95" i="101"/>
  <c r="AJ95" i="101"/>
  <c r="AG95" i="101"/>
  <c r="AF95" i="101"/>
  <c r="AC95" i="101"/>
  <c r="AB95" i="101"/>
  <c r="AA95" i="101"/>
  <c r="Z95" i="101"/>
  <c r="Y95" i="101"/>
  <c r="X95" i="101"/>
  <c r="P95" i="101"/>
  <c r="O95" i="101"/>
  <c r="M95" i="101"/>
  <c r="L95" i="101"/>
  <c r="K95" i="101"/>
  <c r="J95" i="101"/>
  <c r="I95" i="101"/>
  <c r="H95" i="101"/>
  <c r="AN94" i="101"/>
  <c r="AM94" i="101"/>
  <c r="AL94" i="101"/>
  <c r="AC94" i="101"/>
  <c r="AB94" i="101"/>
  <c r="AA94" i="101"/>
  <c r="Z94" i="101"/>
  <c r="Y94" i="101"/>
  <c r="X94" i="101"/>
  <c r="M94" i="101"/>
  <c r="L94" i="101"/>
  <c r="K94" i="101"/>
  <c r="J94" i="101"/>
  <c r="I94" i="101"/>
  <c r="H94" i="101"/>
  <c r="AN93" i="101"/>
  <c r="AM93" i="101"/>
  <c r="AL93" i="101"/>
  <c r="AK93" i="101"/>
  <c r="AJ93" i="101"/>
  <c r="AI93" i="101"/>
  <c r="AG93" i="101"/>
  <c r="AF93" i="101"/>
  <c r="AE93" i="101"/>
  <c r="AC93" i="101"/>
  <c r="AB93" i="101"/>
  <c r="AA93" i="101"/>
  <c r="Z93" i="101"/>
  <c r="Y93" i="101"/>
  <c r="X93" i="101"/>
  <c r="P93" i="101"/>
  <c r="O93" i="101"/>
  <c r="N93" i="101"/>
  <c r="M93" i="101"/>
  <c r="L93" i="101"/>
  <c r="K93" i="101"/>
  <c r="J93" i="101"/>
  <c r="I93" i="101"/>
  <c r="H93" i="101"/>
  <c r="AN92" i="101"/>
  <c r="AM92" i="101"/>
  <c r="AL92" i="101"/>
  <c r="AC92" i="101"/>
  <c r="AB92" i="101"/>
  <c r="AA92" i="101"/>
  <c r="Z92" i="101"/>
  <c r="Y92" i="101"/>
  <c r="X92" i="101"/>
  <c r="M92" i="101"/>
  <c r="L92" i="101"/>
  <c r="K92" i="101"/>
  <c r="J92" i="101"/>
  <c r="I92" i="101"/>
  <c r="H92" i="101"/>
  <c r="AN91" i="101"/>
  <c r="AM91" i="101"/>
  <c r="AC91" i="101"/>
  <c r="AB91" i="101"/>
  <c r="AA91" i="101"/>
  <c r="Z91" i="101"/>
  <c r="Y91" i="101"/>
  <c r="X91" i="101"/>
  <c r="M91" i="101"/>
  <c r="L91" i="101"/>
  <c r="K91" i="101"/>
  <c r="J91" i="101"/>
  <c r="I91" i="101"/>
  <c r="H91" i="101"/>
  <c r="AN90" i="101"/>
  <c r="AM90" i="101"/>
  <c r="AL90" i="101"/>
  <c r="AK90" i="101"/>
  <c r="AJ90" i="101"/>
  <c r="AI90" i="101"/>
  <c r="AG90" i="101"/>
  <c r="AF90" i="101"/>
  <c r="AE90" i="101"/>
  <c r="AC90" i="101"/>
  <c r="AB90" i="101"/>
  <c r="AA90" i="101"/>
  <c r="Z90" i="101"/>
  <c r="Y90" i="101"/>
  <c r="X90" i="101"/>
  <c r="P90" i="101"/>
  <c r="O90" i="101"/>
  <c r="N90" i="101"/>
  <c r="M90" i="101"/>
  <c r="L90" i="101"/>
  <c r="K90" i="101"/>
  <c r="J90" i="101"/>
  <c r="I90" i="101"/>
  <c r="H90" i="101"/>
  <c r="AN89" i="101"/>
  <c r="AM89" i="101"/>
  <c r="AK89" i="101"/>
  <c r="AI89" i="101"/>
  <c r="AG89" i="101"/>
  <c r="AE89" i="101"/>
  <c r="AC89" i="101"/>
  <c r="AB89" i="101"/>
  <c r="AA89" i="101"/>
  <c r="Z89" i="101"/>
  <c r="Y89" i="101"/>
  <c r="X89" i="101"/>
  <c r="P89" i="101"/>
  <c r="N89" i="101"/>
  <c r="M89" i="101"/>
  <c r="L89" i="101"/>
  <c r="K89" i="101"/>
  <c r="J89" i="101"/>
  <c r="I89" i="101"/>
  <c r="H89" i="101"/>
  <c r="AN88" i="101"/>
  <c r="AM88" i="101"/>
  <c r="AL88" i="101"/>
  <c r="AK88" i="101"/>
  <c r="AJ88" i="101"/>
  <c r="AI88" i="101"/>
  <c r="AG88" i="101"/>
  <c r="AF88" i="101"/>
  <c r="AE88" i="101"/>
  <c r="AC88" i="101"/>
  <c r="AB88" i="101"/>
  <c r="AA88" i="101"/>
  <c r="Z88" i="101"/>
  <c r="Y88" i="101"/>
  <c r="X88" i="101"/>
  <c r="P88" i="101"/>
  <c r="O88" i="101"/>
  <c r="N88" i="101"/>
  <c r="M88" i="101"/>
  <c r="L88" i="101"/>
  <c r="K88" i="101"/>
  <c r="J88" i="101"/>
  <c r="I88" i="101"/>
  <c r="H88" i="101"/>
  <c r="AN87" i="101"/>
  <c r="AM87" i="101"/>
  <c r="AL87" i="101"/>
  <c r="AK87" i="101"/>
  <c r="AJ87" i="101"/>
  <c r="AI87" i="101"/>
  <c r="AG87" i="101"/>
  <c r="AF87" i="101"/>
  <c r="AE87" i="101"/>
  <c r="AC87" i="101"/>
  <c r="AB87" i="101"/>
  <c r="AA87" i="101"/>
  <c r="Z87" i="101"/>
  <c r="Y87" i="101"/>
  <c r="X87" i="101"/>
  <c r="P87" i="101"/>
  <c r="O87" i="101"/>
  <c r="N87" i="101"/>
  <c r="M87" i="101"/>
  <c r="L87" i="101"/>
  <c r="K87" i="101"/>
  <c r="J87" i="101"/>
  <c r="I87" i="101"/>
  <c r="H87" i="101"/>
  <c r="AN86" i="101"/>
  <c r="AM86" i="101"/>
  <c r="AL86" i="101"/>
  <c r="AC86" i="101"/>
  <c r="AB86" i="101"/>
  <c r="AA86" i="101"/>
  <c r="Z86" i="101"/>
  <c r="Y86" i="101"/>
  <c r="X86" i="101"/>
  <c r="M86" i="101"/>
  <c r="L86" i="101"/>
  <c r="K86" i="101"/>
  <c r="J86" i="101"/>
  <c r="I86" i="101"/>
  <c r="H86" i="101"/>
  <c r="AN85" i="101"/>
  <c r="AM85" i="101"/>
  <c r="AL85" i="101"/>
  <c r="AC85" i="101"/>
  <c r="AB85" i="101"/>
  <c r="AA85" i="101"/>
  <c r="Z85" i="101"/>
  <c r="Y85" i="101"/>
  <c r="X85" i="101"/>
  <c r="M85" i="101"/>
  <c r="L85" i="101"/>
  <c r="K85" i="101"/>
  <c r="J85" i="101"/>
  <c r="I85" i="101"/>
  <c r="H85" i="101"/>
  <c r="AN84" i="101"/>
  <c r="AM84" i="101"/>
  <c r="AL84" i="101"/>
  <c r="AK84" i="101"/>
  <c r="AJ84" i="101"/>
  <c r="AI84" i="101"/>
  <c r="AG84" i="101"/>
  <c r="AF84" i="101"/>
  <c r="AE84" i="101"/>
  <c r="AC84" i="101"/>
  <c r="AB84" i="101"/>
  <c r="AA84" i="101"/>
  <c r="Z84" i="101"/>
  <c r="Y84" i="101"/>
  <c r="X84" i="101"/>
  <c r="P84" i="101"/>
  <c r="O84" i="101"/>
  <c r="N84" i="101"/>
  <c r="M84" i="101"/>
  <c r="L84" i="101"/>
  <c r="K84" i="101"/>
  <c r="J84" i="101"/>
  <c r="I84" i="101"/>
  <c r="H84" i="101"/>
  <c r="AN83" i="101"/>
  <c r="AM83" i="101"/>
  <c r="AC83" i="101"/>
  <c r="AB83" i="101"/>
  <c r="AA83" i="101"/>
  <c r="Z83" i="101"/>
  <c r="Y83" i="101"/>
  <c r="X83" i="101"/>
  <c r="M83" i="101"/>
  <c r="L83" i="101"/>
  <c r="K83" i="101"/>
  <c r="J83" i="101"/>
  <c r="I83" i="101"/>
  <c r="H83" i="101"/>
  <c r="AN82" i="101"/>
  <c r="AQ82" i="101" s="1"/>
  <c r="AM82" i="101"/>
  <c r="AK82" i="101"/>
  <c r="AJ82" i="101"/>
  <c r="AG82" i="101"/>
  <c r="AC82" i="101"/>
  <c r="AB82" i="101"/>
  <c r="AA82" i="101"/>
  <c r="Z82" i="101"/>
  <c r="Y82" i="101"/>
  <c r="X82" i="101"/>
  <c r="P82" i="101"/>
  <c r="O82" i="101"/>
  <c r="M82" i="101"/>
  <c r="L82" i="101"/>
  <c r="K82" i="101"/>
  <c r="J82" i="101"/>
  <c r="I82" i="101"/>
  <c r="H82" i="101"/>
  <c r="AN81" i="101"/>
  <c r="AM81" i="101"/>
  <c r="AL81" i="101"/>
  <c r="AK81" i="101"/>
  <c r="AJ81" i="101"/>
  <c r="AI81" i="101"/>
  <c r="AG81" i="101"/>
  <c r="AF81" i="101"/>
  <c r="AE81" i="101"/>
  <c r="AC81" i="101"/>
  <c r="AB81" i="101"/>
  <c r="AA81" i="101"/>
  <c r="Z81" i="101"/>
  <c r="Y81" i="101"/>
  <c r="X81" i="101"/>
  <c r="P81" i="101"/>
  <c r="O81" i="101"/>
  <c r="N81" i="101"/>
  <c r="M81" i="101"/>
  <c r="L81" i="101"/>
  <c r="K81" i="101"/>
  <c r="J81" i="101"/>
  <c r="I81" i="101"/>
  <c r="H81" i="101"/>
  <c r="AN80" i="101"/>
  <c r="AM80" i="101"/>
  <c r="AL80" i="101"/>
  <c r="AK80" i="101"/>
  <c r="AJ80" i="101"/>
  <c r="AI80" i="101"/>
  <c r="AO80" i="101" s="1"/>
  <c r="AG80" i="101"/>
  <c r="AF80" i="101"/>
  <c r="AE80" i="101"/>
  <c r="AC80" i="101"/>
  <c r="AB80" i="101"/>
  <c r="AA80" i="101"/>
  <c r="Z80" i="101"/>
  <c r="Y80" i="101"/>
  <c r="X80" i="101"/>
  <c r="P80" i="101"/>
  <c r="O80" i="101"/>
  <c r="N80" i="101"/>
  <c r="M80" i="101"/>
  <c r="L80" i="101"/>
  <c r="K80" i="101"/>
  <c r="J80" i="101"/>
  <c r="I80" i="101"/>
  <c r="H80" i="101"/>
  <c r="AN79" i="101"/>
  <c r="AQ79" i="101" s="1"/>
  <c r="AM79" i="101"/>
  <c r="AL79" i="101"/>
  <c r="AK79" i="101"/>
  <c r="AJ79" i="101"/>
  <c r="AG79" i="101"/>
  <c r="AF79" i="101"/>
  <c r="AC79" i="101"/>
  <c r="AB79" i="101"/>
  <c r="AA79" i="101"/>
  <c r="Z79" i="101"/>
  <c r="Y79" i="101"/>
  <c r="X79" i="101"/>
  <c r="P79" i="101"/>
  <c r="O79" i="101"/>
  <c r="M79" i="101"/>
  <c r="L79" i="101"/>
  <c r="K79" i="101"/>
  <c r="J79" i="101"/>
  <c r="I79" i="101"/>
  <c r="H79" i="101"/>
  <c r="AN78" i="101"/>
  <c r="AQ78" i="101" s="1"/>
  <c r="AM78" i="101"/>
  <c r="AL78" i="101"/>
  <c r="AK78" i="101"/>
  <c r="AJ78" i="101"/>
  <c r="AI78" i="101"/>
  <c r="AG78" i="101"/>
  <c r="AF78" i="101"/>
  <c r="AE78" i="101"/>
  <c r="AC78" i="101"/>
  <c r="AB78" i="101"/>
  <c r="AA78" i="101"/>
  <c r="Z78" i="101"/>
  <c r="Y78" i="101"/>
  <c r="X78" i="101"/>
  <c r="P78" i="101"/>
  <c r="O78" i="101"/>
  <c r="N78" i="101"/>
  <c r="M78" i="101"/>
  <c r="L78" i="101"/>
  <c r="K78" i="101"/>
  <c r="J78" i="101"/>
  <c r="I78" i="101"/>
  <c r="H78" i="101"/>
  <c r="AN77" i="101"/>
  <c r="AM77" i="101"/>
  <c r="AL77" i="101"/>
  <c r="AK77" i="101"/>
  <c r="AJ77" i="101"/>
  <c r="AI77" i="101"/>
  <c r="AG77" i="101"/>
  <c r="AF77" i="101"/>
  <c r="AE77" i="101"/>
  <c r="AC77" i="101"/>
  <c r="AB77" i="101"/>
  <c r="AA77" i="101"/>
  <c r="Z77" i="101"/>
  <c r="Y77" i="101"/>
  <c r="X77" i="101"/>
  <c r="P77" i="101"/>
  <c r="O77" i="101"/>
  <c r="N77" i="101"/>
  <c r="M77" i="101"/>
  <c r="L77" i="101"/>
  <c r="K77" i="101"/>
  <c r="J77" i="101"/>
  <c r="I77" i="101"/>
  <c r="H77" i="101"/>
  <c r="AN76" i="101"/>
  <c r="AM76" i="101"/>
  <c r="AL76" i="101"/>
  <c r="AK76" i="101"/>
  <c r="AJ76" i="101"/>
  <c r="AI76" i="101"/>
  <c r="AG76" i="101"/>
  <c r="AF76" i="101"/>
  <c r="AE76" i="101"/>
  <c r="AC76" i="101"/>
  <c r="AB76" i="101"/>
  <c r="AA76" i="101"/>
  <c r="Z76" i="101"/>
  <c r="Y76" i="101"/>
  <c r="X76" i="101"/>
  <c r="P76" i="101"/>
  <c r="O76" i="101"/>
  <c r="N76" i="101"/>
  <c r="M76" i="101"/>
  <c r="L76" i="101"/>
  <c r="K76" i="101"/>
  <c r="J76" i="101"/>
  <c r="I76" i="101"/>
  <c r="H76" i="101"/>
  <c r="AN75" i="101"/>
  <c r="AM75" i="101"/>
  <c r="AC75" i="101"/>
  <c r="AB75" i="101"/>
  <c r="AA75" i="101"/>
  <c r="Z75" i="101"/>
  <c r="Y75" i="101"/>
  <c r="X75" i="101"/>
  <c r="M75" i="101"/>
  <c r="L75" i="101"/>
  <c r="K75" i="101"/>
  <c r="J75" i="101"/>
  <c r="I75" i="101"/>
  <c r="H75" i="101"/>
  <c r="AN74" i="101"/>
  <c r="AM74" i="101"/>
  <c r="AL74" i="101"/>
  <c r="AK74" i="101"/>
  <c r="AJ74" i="101"/>
  <c r="AI74" i="101"/>
  <c r="AG74" i="101"/>
  <c r="AF74" i="101"/>
  <c r="AE74" i="101"/>
  <c r="AC74" i="101"/>
  <c r="AB74" i="101"/>
  <c r="AA74" i="101"/>
  <c r="Z74" i="101"/>
  <c r="Y74" i="101"/>
  <c r="X74" i="101"/>
  <c r="P74" i="101"/>
  <c r="O74" i="101"/>
  <c r="N74" i="101"/>
  <c r="M74" i="101"/>
  <c r="L74" i="101"/>
  <c r="K74" i="101"/>
  <c r="J74" i="101"/>
  <c r="I74" i="101"/>
  <c r="H74" i="101"/>
  <c r="AC73" i="101"/>
  <c r="AB73" i="101"/>
  <c r="AA73" i="101"/>
  <c r="Z73" i="101"/>
  <c r="Y73" i="101"/>
  <c r="X73" i="101"/>
  <c r="P73" i="101"/>
  <c r="O73" i="101"/>
  <c r="N73" i="101"/>
  <c r="M73" i="101"/>
  <c r="L73" i="101"/>
  <c r="K73" i="101"/>
  <c r="J73" i="101"/>
  <c r="I73" i="101"/>
  <c r="H73" i="101"/>
  <c r="AC72" i="101"/>
  <c r="AB72" i="101"/>
  <c r="AA72" i="101"/>
  <c r="Z72" i="101"/>
  <c r="Y72" i="101"/>
  <c r="X72" i="101"/>
  <c r="P72" i="101"/>
  <c r="O72" i="101"/>
  <c r="N72" i="101"/>
  <c r="M72" i="101"/>
  <c r="L72" i="101"/>
  <c r="K72" i="101"/>
  <c r="J72" i="101"/>
  <c r="I72" i="101"/>
  <c r="H72" i="101"/>
  <c r="AN71" i="101"/>
  <c r="AM71" i="101"/>
  <c r="AL71" i="101"/>
  <c r="AK71" i="101"/>
  <c r="AJ71" i="101"/>
  <c r="AI71" i="101"/>
  <c r="AG71" i="101"/>
  <c r="AF71" i="101"/>
  <c r="AE71" i="101"/>
  <c r="AC71" i="101"/>
  <c r="AB71" i="101"/>
  <c r="AA71" i="101"/>
  <c r="Z71" i="101"/>
  <c r="Y71" i="101"/>
  <c r="X71" i="101"/>
  <c r="P71" i="101"/>
  <c r="O71" i="101"/>
  <c r="N71" i="101"/>
  <c r="M71" i="101"/>
  <c r="L71" i="101"/>
  <c r="K71" i="101"/>
  <c r="J71" i="101"/>
  <c r="I71" i="101"/>
  <c r="H71" i="101"/>
  <c r="AN70" i="101"/>
  <c r="AM70" i="101"/>
  <c r="AL70" i="101"/>
  <c r="AK70" i="101"/>
  <c r="AJ70" i="101"/>
  <c r="AI70" i="101"/>
  <c r="AG70" i="101"/>
  <c r="AF70" i="101"/>
  <c r="AE70" i="101"/>
  <c r="AC70" i="101"/>
  <c r="AB70" i="101"/>
  <c r="AA70" i="101"/>
  <c r="Z70" i="101"/>
  <c r="Y70" i="101"/>
  <c r="X70" i="101"/>
  <c r="P70" i="101"/>
  <c r="O70" i="101"/>
  <c r="N70" i="101"/>
  <c r="M70" i="101"/>
  <c r="L70" i="101"/>
  <c r="K70" i="101"/>
  <c r="J70" i="101"/>
  <c r="I70" i="101"/>
  <c r="H70" i="101"/>
  <c r="AN69" i="101"/>
  <c r="AM69" i="101"/>
  <c r="AL69" i="101"/>
  <c r="AO69" i="101" s="1"/>
  <c r="AK69" i="101"/>
  <c r="AJ69" i="101"/>
  <c r="AI69" i="101"/>
  <c r="AG69" i="101"/>
  <c r="AF69" i="101"/>
  <c r="AE69" i="101"/>
  <c r="AC69" i="101"/>
  <c r="AB69" i="101"/>
  <c r="AA69" i="101"/>
  <c r="Z69" i="101"/>
  <c r="Y69" i="101"/>
  <c r="X69" i="101"/>
  <c r="P69" i="101"/>
  <c r="O69" i="101"/>
  <c r="N69" i="101"/>
  <c r="M69" i="101"/>
  <c r="L69" i="101"/>
  <c r="K69" i="101"/>
  <c r="J69" i="101"/>
  <c r="I69" i="101"/>
  <c r="H69" i="101"/>
  <c r="AN63" i="101"/>
  <c r="AM63" i="101"/>
  <c r="AL63" i="101"/>
  <c r="AK63" i="101"/>
  <c r="AJ63" i="101"/>
  <c r="AI63" i="101"/>
  <c r="AG63" i="101"/>
  <c r="AF63" i="101"/>
  <c r="AE63" i="101"/>
  <c r="P63" i="101"/>
  <c r="O63" i="101"/>
  <c r="N63" i="101"/>
  <c r="W62" i="101"/>
  <c r="V62" i="101"/>
  <c r="AB62" i="101" s="1"/>
  <c r="U62" i="101"/>
  <c r="T62" i="101"/>
  <c r="Z62" i="101" s="1"/>
  <c r="S62" i="101"/>
  <c r="R62" i="101"/>
  <c r="X62" i="101" s="1"/>
  <c r="G62" i="101"/>
  <c r="F62" i="101"/>
  <c r="E62" i="101"/>
  <c r="K62" i="101" s="1"/>
  <c r="D62" i="101"/>
  <c r="J62" i="101" s="1"/>
  <c r="C62" i="101"/>
  <c r="I62" i="101" s="1"/>
  <c r="B62" i="101"/>
  <c r="AK61" i="101"/>
  <c r="AJ61" i="101"/>
  <c r="AI61" i="101"/>
  <c r="AG61" i="101"/>
  <c r="AF61" i="101"/>
  <c r="AE61" i="101"/>
  <c r="AC61" i="101"/>
  <c r="AB61" i="101"/>
  <c r="AA61" i="101"/>
  <c r="Z61" i="101"/>
  <c r="Y61" i="101"/>
  <c r="X61" i="101"/>
  <c r="P61" i="101"/>
  <c r="O61" i="101"/>
  <c r="N61" i="101"/>
  <c r="M61" i="101"/>
  <c r="L61" i="101"/>
  <c r="K61" i="101"/>
  <c r="J61" i="101"/>
  <c r="I61" i="101"/>
  <c r="H61" i="101"/>
  <c r="AK60" i="101"/>
  <c r="AJ60" i="101"/>
  <c r="AG60" i="101"/>
  <c r="AF60" i="101"/>
  <c r="AC60" i="101"/>
  <c r="AB60" i="101"/>
  <c r="AA60" i="101"/>
  <c r="Z60" i="101"/>
  <c r="Y60" i="101"/>
  <c r="X60" i="101"/>
  <c r="P60" i="101"/>
  <c r="O60" i="101"/>
  <c r="M60" i="101"/>
  <c r="L60" i="101"/>
  <c r="K60" i="101"/>
  <c r="J60" i="101"/>
  <c r="I60" i="101"/>
  <c r="H60" i="101"/>
  <c r="AC59" i="101"/>
  <c r="AB59" i="101"/>
  <c r="AA59" i="101"/>
  <c r="Z59" i="101"/>
  <c r="Y59" i="101"/>
  <c r="X59" i="101"/>
  <c r="M59" i="101"/>
  <c r="L59" i="101"/>
  <c r="K59" i="101"/>
  <c r="J59" i="101"/>
  <c r="I59" i="101"/>
  <c r="H59" i="101"/>
  <c r="AN58" i="101"/>
  <c r="AM58" i="101"/>
  <c r="AL58" i="101"/>
  <c r="AK58" i="101"/>
  <c r="AJ58" i="101"/>
  <c r="AI58" i="101"/>
  <c r="AG58" i="101"/>
  <c r="AF58" i="101"/>
  <c r="AE58" i="101"/>
  <c r="AC58" i="101"/>
  <c r="AB58" i="101"/>
  <c r="AA58" i="101"/>
  <c r="Z58" i="101"/>
  <c r="Y58" i="101"/>
  <c r="X58" i="101"/>
  <c r="P58" i="101"/>
  <c r="O58" i="101"/>
  <c r="N58" i="101"/>
  <c r="M58" i="101"/>
  <c r="L58" i="101"/>
  <c r="K58" i="101"/>
  <c r="J58" i="101"/>
  <c r="I58" i="101"/>
  <c r="H58" i="101"/>
  <c r="AN57" i="101"/>
  <c r="AM57" i="101"/>
  <c r="AL57" i="101"/>
  <c r="AK57" i="101"/>
  <c r="AJ57" i="101"/>
  <c r="AG57" i="101"/>
  <c r="AF57" i="101"/>
  <c r="AC57" i="101"/>
  <c r="AB57" i="101"/>
  <c r="AA57" i="101"/>
  <c r="Z57" i="101"/>
  <c r="Y57" i="101"/>
  <c r="X57" i="101"/>
  <c r="P57" i="101"/>
  <c r="O57" i="101"/>
  <c r="M57" i="101"/>
  <c r="L57" i="101"/>
  <c r="K57" i="101"/>
  <c r="J57" i="101"/>
  <c r="I57" i="101"/>
  <c r="H57" i="101"/>
  <c r="AN56" i="101"/>
  <c r="AM56" i="101"/>
  <c r="AK56" i="101"/>
  <c r="AJ56" i="101"/>
  <c r="AI56" i="101"/>
  <c r="AG56" i="101"/>
  <c r="AF56" i="101"/>
  <c r="AE56" i="101"/>
  <c r="AC56" i="101"/>
  <c r="AB56" i="101"/>
  <c r="AA56" i="101"/>
  <c r="Z56" i="101"/>
  <c r="Y56" i="101"/>
  <c r="X56" i="101"/>
  <c r="P56" i="101"/>
  <c r="O56" i="101"/>
  <c r="N56" i="101"/>
  <c r="M56" i="101"/>
  <c r="L56" i="101"/>
  <c r="K56" i="101"/>
  <c r="J56" i="101"/>
  <c r="I56" i="101"/>
  <c r="H56" i="101"/>
  <c r="AN55" i="101"/>
  <c r="AM55" i="101"/>
  <c r="AL55" i="101"/>
  <c r="AK55" i="101"/>
  <c r="AJ55" i="101"/>
  <c r="AG55" i="101"/>
  <c r="AF55" i="101"/>
  <c r="AC55" i="101"/>
  <c r="AB55" i="101"/>
  <c r="AA55" i="101"/>
  <c r="Z55" i="101"/>
  <c r="Y55" i="101"/>
  <c r="X55" i="101"/>
  <c r="P55" i="101"/>
  <c r="O55" i="101"/>
  <c r="M55" i="101"/>
  <c r="L55" i="101"/>
  <c r="K55" i="101"/>
  <c r="J55" i="101"/>
  <c r="I55" i="101"/>
  <c r="H55" i="101"/>
  <c r="AN54" i="101"/>
  <c r="AM54" i="101"/>
  <c r="AL54" i="101"/>
  <c r="AK54" i="101"/>
  <c r="AJ54" i="101"/>
  <c r="AI54" i="101"/>
  <c r="AG54" i="101"/>
  <c r="AF54" i="101"/>
  <c r="AE54" i="101"/>
  <c r="AC54" i="101"/>
  <c r="AB54" i="101"/>
  <c r="AA54" i="101"/>
  <c r="Z54" i="101"/>
  <c r="Y54" i="101"/>
  <c r="X54" i="101"/>
  <c r="P54" i="101"/>
  <c r="O54" i="101"/>
  <c r="N54" i="101"/>
  <c r="M54" i="101"/>
  <c r="L54" i="101"/>
  <c r="K54" i="101"/>
  <c r="J54" i="101"/>
  <c r="I54" i="101"/>
  <c r="H54" i="101"/>
  <c r="AN53" i="101"/>
  <c r="AM53" i="101"/>
  <c r="AL53" i="101"/>
  <c r="AK53" i="101"/>
  <c r="AJ53" i="101"/>
  <c r="AI53" i="101"/>
  <c r="AG53" i="101"/>
  <c r="AF53" i="101"/>
  <c r="AE53" i="101"/>
  <c r="AC53" i="101"/>
  <c r="AB53" i="101"/>
  <c r="AA53" i="101"/>
  <c r="Z53" i="101"/>
  <c r="Y53" i="101"/>
  <c r="X53" i="101"/>
  <c r="P53" i="101"/>
  <c r="O53" i="101"/>
  <c r="N53" i="101"/>
  <c r="M53" i="101"/>
  <c r="L53" i="101"/>
  <c r="K53" i="101"/>
  <c r="J53" i="101"/>
  <c r="I53" i="101"/>
  <c r="H53" i="101"/>
  <c r="AN52" i="101"/>
  <c r="AM52" i="101"/>
  <c r="AL52" i="101"/>
  <c r="AK52" i="101"/>
  <c r="AJ52" i="101"/>
  <c r="AI52" i="101"/>
  <c r="AG52" i="101"/>
  <c r="AF52" i="101"/>
  <c r="AE52" i="101"/>
  <c r="AC52" i="101"/>
  <c r="AB52" i="101"/>
  <c r="AA52" i="101"/>
  <c r="Z52" i="101"/>
  <c r="Y52" i="101"/>
  <c r="X52" i="101"/>
  <c r="P52" i="101"/>
  <c r="O52" i="101"/>
  <c r="N52" i="101"/>
  <c r="M52" i="101"/>
  <c r="L52" i="101"/>
  <c r="K52" i="101"/>
  <c r="J52" i="101"/>
  <c r="I52" i="101"/>
  <c r="H52" i="101"/>
  <c r="AN51" i="101"/>
  <c r="AM51" i="101"/>
  <c r="AL51" i="101"/>
  <c r="AK51" i="101"/>
  <c r="AJ51" i="101"/>
  <c r="AI51" i="101"/>
  <c r="AG51" i="101"/>
  <c r="AF51" i="101"/>
  <c r="AE51" i="101"/>
  <c r="AC51" i="101"/>
  <c r="AB51" i="101"/>
  <c r="AA51" i="101"/>
  <c r="Z51" i="101"/>
  <c r="Y51" i="101"/>
  <c r="X51" i="101"/>
  <c r="P51" i="101"/>
  <c r="O51" i="101"/>
  <c r="N51" i="101"/>
  <c r="M51" i="101"/>
  <c r="L51" i="101"/>
  <c r="K51" i="101"/>
  <c r="J51" i="101"/>
  <c r="I51" i="101"/>
  <c r="H51" i="101"/>
  <c r="AN50" i="101"/>
  <c r="AM50" i="101"/>
  <c r="AL50" i="101"/>
  <c r="AK50" i="101"/>
  <c r="AJ50" i="101"/>
  <c r="AI50" i="101"/>
  <c r="AG50" i="101"/>
  <c r="AF50" i="101"/>
  <c r="AE50" i="101"/>
  <c r="AC50" i="101"/>
  <c r="AB50" i="101"/>
  <c r="AA50" i="101"/>
  <c r="Z50" i="101"/>
  <c r="Y50" i="101"/>
  <c r="X50" i="101"/>
  <c r="P50" i="101"/>
  <c r="O50" i="101"/>
  <c r="N50" i="101"/>
  <c r="M50" i="101"/>
  <c r="L50" i="101"/>
  <c r="K50" i="101"/>
  <c r="J50" i="101"/>
  <c r="I50" i="101"/>
  <c r="H50" i="101"/>
  <c r="AN49" i="101"/>
  <c r="AM49" i="101"/>
  <c r="AK49" i="101"/>
  <c r="AJ49" i="101"/>
  <c r="AI49" i="101"/>
  <c r="AG49" i="101"/>
  <c r="AF49" i="101"/>
  <c r="AE49" i="101"/>
  <c r="AC49" i="101"/>
  <c r="AB49" i="101"/>
  <c r="AA49" i="101"/>
  <c r="Z49" i="101"/>
  <c r="Y49" i="101"/>
  <c r="X49" i="101"/>
  <c r="P49" i="101"/>
  <c r="O49" i="101"/>
  <c r="N49" i="101"/>
  <c r="M49" i="101"/>
  <c r="L49" i="101"/>
  <c r="K49" i="101"/>
  <c r="J49" i="101"/>
  <c r="I49" i="101"/>
  <c r="H49" i="101"/>
  <c r="AN48" i="101"/>
  <c r="AM48" i="101"/>
  <c r="AL48" i="101"/>
  <c r="AK48" i="101"/>
  <c r="AJ48" i="101"/>
  <c r="AI48" i="101"/>
  <c r="AG48" i="101"/>
  <c r="AF48" i="101"/>
  <c r="AE48" i="101"/>
  <c r="AC48" i="101"/>
  <c r="AB48" i="101"/>
  <c r="AA48" i="101"/>
  <c r="Z48" i="101"/>
  <c r="Y48" i="101"/>
  <c r="X48" i="101"/>
  <c r="P48" i="101"/>
  <c r="O48" i="101"/>
  <c r="N48" i="101"/>
  <c r="M48" i="101"/>
  <c r="L48" i="101"/>
  <c r="K48" i="101"/>
  <c r="J48" i="101"/>
  <c r="I48" i="101"/>
  <c r="H48" i="101"/>
  <c r="AN47" i="101"/>
  <c r="AM47" i="101"/>
  <c r="AL47" i="101"/>
  <c r="AK47" i="101"/>
  <c r="AJ47" i="101"/>
  <c r="AI47" i="101"/>
  <c r="AG47" i="101"/>
  <c r="AF47" i="101"/>
  <c r="AE47" i="101"/>
  <c r="AC47" i="101"/>
  <c r="AB47" i="101"/>
  <c r="AA47" i="101"/>
  <c r="Z47" i="101"/>
  <c r="Y47" i="101"/>
  <c r="X47" i="101"/>
  <c r="P47" i="101"/>
  <c r="O47" i="101"/>
  <c r="N47" i="101"/>
  <c r="M47" i="101"/>
  <c r="L47" i="101"/>
  <c r="K47" i="101"/>
  <c r="J47" i="101"/>
  <c r="I47" i="101"/>
  <c r="H47" i="101"/>
  <c r="AN46" i="101"/>
  <c r="AM46" i="101"/>
  <c r="AL46" i="101"/>
  <c r="AK46" i="101"/>
  <c r="AJ46" i="101"/>
  <c r="AI46" i="101"/>
  <c r="AG46" i="101"/>
  <c r="AF46" i="101"/>
  <c r="AE46" i="101"/>
  <c r="AC46" i="101"/>
  <c r="AB46" i="101"/>
  <c r="AA46" i="101"/>
  <c r="Z46" i="101"/>
  <c r="Y46" i="101"/>
  <c r="X46" i="101"/>
  <c r="P46" i="101"/>
  <c r="O46" i="101"/>
  <c r="N46" i="101"/>
  <c r="M46" i="101"/>
  <c r="L46" i="101"/>
  <c r="K46" i="101"/>
  <c r="J46" i="101"/>
  <c r="I46" i="101"/>
  <c r="H46" i="101"/>
  <c r="AN45" i="101"/>
  <c r="AM45" i="101"/>
  <c r="AL45" i="101"/>
  <c r="AK45" i="101"/>
  <c r="AJ45" i="101"/>
  <c r="AI45" i="101"/>
  <c r="AG45" i="101"/>
  <c r="AF45" i="101"/>
  <c r="AE45" i="101"/>
  <c r="AC45" i="101"/>
  <c r="AB45" i="101"/>
  <c r="AA45" i="101"/>
  <c r="Z45" i="101"/>
  <c r="Y45" i="101"/>
  <c r="X45" i="101"/>
  <c r="P45" i="101"/>
  <c r="O45" i="101"/>
  <c r="N45" i="101"/>
  <c r="M45" i="101"/>
  <c r="L45" i="101"/>
  <c r="K45" i="101"/>
  <c r="J45" i="101"/>
  <c r="I45" i="101"/>
  <c r="H45" i="101"/>
  <c r="AN44" i="101"/>
  <c r="AM44" i="101"/>
  <c r="AL44" i="101"/>
  <c r="AK44" i="101"/>
  <c r="AJ44" i="101"/>
  <c r="AI44" i="101"/>
  <c r="AG44" i="101"/>
  <c r="AF44" i="101"/>
  <c r="AE44" i="101"/>
  <c r="AC44" i="101"/>
  <c r="AB44" i="101"/>
  <c r="AA44" i="101"/>
  <c r="Z44" i="101"/>
  <c r="Y44" i="101"/>
  <c r="X44" i="101"/>
  <c r="P44" i="101"/>
  <c r="O44" i="101"/>
  <c r="N44" i="101"/>
  <c r="M44" i="101"/>
  <c r="L44" i="101"/>
  <c r="K44" i="101"/>
  <c r="J44" i="101"/>
  <c r="I44" i="101"/>
  <c r="H44" i="101"/>
  <c r="AN43" i="101"/>
  <c r="AM43" i="101"/>
  <c r="AL43" i="101"/>
  <c r="AK43" i="101"/>
  <c r="AJ43" i="101"/>
  <c r="AI43" i="101"/>
  <c r="AG43" i="101"/>
  <c r="AF43" i="101"/>
  <c r="AE43" i="101"/>
  <c r="AC43" i="101"/>
  <c r="AB43" i="101"/>
  <c r="AA43" i="101"/>
  <c r="Z43" i="101"/>
  <c r="Y43" i="101"/>
  <c r="X43" i="101"/>
  <c r="P43" i="101"/>
  <c r="O43" i="101"/>
  <c r="N43" i="101"/>
  <c r="M43" i="101"/>
  <c r="L43" i="101"/>
  <c r="K43" i="101"/>
  <c r="J43" i="101"/>
  <c r="I43" i="101"/>
  <c r="H43" i="101"/>
  <c r="AN42" i="101"/>
  <c r="AM42" i="101"/>
  <c r="AL42" i="101"/>
  <c r="AK42" i="101"/>
  <c r="AJ42" i="101"/>
  <c r="AI42" i="101"/>
  <c r="AG42" i="101"/>
  <c r="AF42" i="101"/>
  <c r="AE42" i="101"/>
  <c r="AC42" i="101"/>
  <c r="AB42" i="101"/>
  <c r="AA42" i="101"/>
  <c r="Z42" i="101"/>
  <c r="Y42" i="101"/>
  <c r="X42" i="101"/>
  <c r="P42" i="101"/>
  <c r="O42" i="101"/>
  <c r="N42" i="101"/>
  <c r="M42" i="101"/>
  <c r="L42" i="101"/>
  <c r="K42" i="101"/>
  <c r="J42" i="101"/>
  <c r="I42" i="101"/>
  <c r="H42" i="101"/>
  <c r="AN41" i="101"/>
  <c r="AM41" i="101"/>
  <c r="AL41" i="101"/>
  <c r="AK41" i="101"/>
  <c r="AJ41" i="101"/>
  <c r="AI41" i="101"/>
  <c r="AG41" i="101"/>
  <c r="AF41" i="101"/>
  <c r="AE41" i="101"/>
  <c r="AC41" i="101"/>
  <c r="AB41" i="101"/>
  <c r="AA41" i="101"/>
  <c r="Z41" i="101"/>
  <c r="Y41" i="101"/>
  <c r="X41" i="101"/>
  <c r="P41" i="101"/>
  <c r="O41" i="101"/>
  <c r="N41" i="101"/>
  <c r="M41" i="101"/>
  <c r="L41" i="101"/>
  <c r="K41" i="101"/>
  <c r="J41" i="101"/>
  <c r="I41" i="101"/>
  <c r="H41" i="101"/>
  <c r="AN40" i="101"/>
  <c r="AM40" i="101"/>
  <c r="AL40" i="101"/>
  <c r="AK40" i="101"/>
  <c r="AJ40" i="101"/>
  <c r="AI40" i="101"/>
  <c r="AG40" i="101"/>
  <c r="AF40" i="101"/>
  <c r="AE40" i="101"/>
  <c r="AC40" i="101"/>
  <c r="AB40" i="101"/>
  <c r="AA40" i="101"/>
  <c r="Z40" i="101"/>
  <c r="Y40" i="101"/>
  <c r="X40" i="101"/>
  <c r="P40" i="101"/>
  <c r="O40" i="101"/>
  <c r="N40" i="101"/>
  <c r="M40" i="101"/>
  <c r="L40" i="101"/>
  <c r="K40" i="101"/>
  <c r="J40" i="101"/>
  <c r="I40" i="101"/>
  <c r="H40" i="101"/>
  <c r="AN33" i="101"/>
  <c r="AM33" i="101"/>
  <c r="AL33" i="101"/>
  <c r="AK33" i="101"/>
  <c r="AJ33" i="101"/>
  <c r="AI33" i="101"/>
  <c r="AG33" i="101"/>
  <c r="AF33" i="101"/>
  <c r="AE33" i="101"/>
  <c r="P33" i="101"/>
  <c r="O33" i="101"/>
  <c r="N33" i="101"/>
  <c r="W32" i="101"/>
  <c r="AC32" i="101" s="1"/>
  <c r="V32" i="101"/>
  <c r="U32" i="101"/>
  <c r="T32" i="101"/>
  <c r="Z32" i="101" s="1"/>
  <c r="S32" i="101"/>
  <c r="Y32" i="101" s="1"/>
  <c r="R32" i="101"/>
  <c r="X32" i="101" s="1"/>
  <c r="G32" i="101"/>
  <c r="F32" i="101"/>
  <c r="E32" i="101"/>
  <c r="D32" i="101"/>
  <c r="C32" i="101"/>
  <c r="I32" i="101" s="1"/>
  <c r="B32" i="101"/>
  <c r="H32" i="101" s="1"/>
  <c r="AN31" i="101"/>
  <c r="AQ31" i="101" s="1"/>
  <c r="AM31" i="101"/>
  <c r="AL31" i="101"/>
  <c r="AK31" i="101"/>
  <c r="AJ31" i="101"/>
  <c r="AI31" i="101"/>
  <c r="AG31" i="101"/>
  <c r="AF31" i="101"/>
  <c r="AE31" i="101"/>
  <c r="AC31" i="101"/>
  <c r="AB31" i="101"/>
  <c r="AA31" i="101"/>
  <c r="Z31" i="101"/>
  <c r="Y31" i="101"/>
  <c r="X31" i="101"/>
  <c r="P31" i="101"/>
  <c r="O31" i="101"/>
  <c r="N31" i="101"/>
  <c r="M31" i="101"/>
  <c r="L31" i="101"/>
  <c r="K31" i="101"/>
  <c r="J31" i="101"/>
  <c r="I31" i="101"/>
  <c r="H31" i="101"/>
  <c r="AN30" i="101"/>
  <c r="AM30" i="101"/>
  <c r="AL30" i="101"/>
  <c r="AO30" i="101" s="1"/>
  <c r="AK30" i="101"/>
  <c r="AJ30" i="101"/>
  <c r="AP30" i="101" s="1"/>
  <c r="AI30" i="101"/>
  <c r="AG30" i="101"/>
  <c r="AF30" i="101"/>
  <c r="AE30" i="101"/>
  <c r="AC30" i="101"/>
  <c r="AB30" i="101"/>
  <c r="AA30" i="101"/>
  <c r="Z30" i="101"/>
  <c r="Y30" i="101"/>
  <c r="X30" i="101"/>
  <c r="P30" i="101"/>
  <c r="O30" i="101"/>
  <c r="N30" i="101"/>
  <c r="M30" i="101"/>
  <c r="L30" i="101"/>
  <c r="K30" i="101"/>
  <c r="J30" i="101"/>
  <c r="I30" i="101"/>
  <c r="H30" i="101"/>
  <c r="AN29" i="101"/>
  <c r="AM29" i="101"/>
  <c r="AL29" i="101"/>
  <c r="AK29" i="101"/>
  <c r="AJ29" i="101"/>
  <c r="AI29" i="101"/>
  <c r="AG29" i="101"/>
  <c r="AF29" i="101"/>
  <c r="AE29" i="101"/>
  <c r="AC29" i="101"/>
  <c r="AB29" i="101"/>
  <c r="AA29" i="101"/>
  <c r="Z29" i="101"/>
  <c r="Y29" i="101"/>
  <c r="X29" i="101"/>
  <c r="P29" i="101"/>
  <c r="O29" i="101"/>
  <c r="N29" i="101"/>
  <c r="M29" i="101"/>
  <c r="L29" i="101"/>
  <c r="K29" i="101"/>
  <c r="J29" i="101"/>
  <c r="I29" i="101"/>
  <c r="H29" i="101"/>
  <c r="AN28" i="101"/>
  <c r="AM28" i="101"/>
  <c r="AL28" i="101"/>
  <c r="AK28" i="101"/>
  <c r="AJ28" i="101"/>
  <c r="AG28" i="101"/>
  <c r="AF28" i="101"/>
  <c r="AC28" i="101"/>
  <c r="AB28" i="101"/>
  <c r="AA28" i="101"/>
  <c r="Z28" i="101"/>
  <c r="Y28" i="101"/>
  <c r="X28" i="101"/>
  <c r="P28" i="101"/>
  <c r="O28" i="101"/>
  <c r="N28" i="101"/>
  <c r="M28" i="101"/>
  <c r="L28" i="101"/>
  <c r="K28" i="101"/>
  <c r="J28" i="101"/>
  <c r="I28" i="101"/>
  <c r="H28" i="101"/>
  <c r="AN27" i="101"/>
  <c r="AM27" i="101"/>
  <c r="AL27" i="101"/>
  <c r="AK27" i="101"/>
  <c r="AJ27" i="101"/>
  <c r="AI27" i="101"/>
  <c r="AG27" i="101"/>
  <c r="AF27" i="101"/>
  <c r="AE27" i="101"/>
  <c r="AC27" i="101"/>
  <c r="AB27" i="101"/>
  <c r="AA27" i="101"/>
  <c r="Z27" i="101"/>
  <c r="Y27" i="101"/>
  <c r="X27" i="101"/>
  <c r="P27" i="101"/>
  <c r="O27" i="101"/>
  <c r="N27" i="101"/>
  <c r="M27" i="101"/>
  <c r="L27" i="101"/>
  <c r="K27" i="101"/>
  <c r="J27" i="101"/>
  <c r="I27" i="101"/>
  <c r="H27" i="101"/>
  <c r="AN26" i="101"/>
  <c r="AM26" i="101"/>
  <c r="AK26" i="101"/>
  <c r="AJ26" i="101"/>
  <c r="AI26" i="101"/>
  <c r="AG26" i="101"/>
  <c r="AF26" i="101"/>
  <c r="AE26" i="101"/>
  <c r="AC26" i="101"/>
  <c r="AB26" i="101"/>
  <c r="AA26" i="101"/>
  <c r="Z26" i="101"/>
  <c r="Y26" i="101"/>
  <c r="X26" i="101"/>
  <c r="P26" i="101"/>
  <c r="O26" i="101"/>
  <c r="N26" i="101"/>
  <c r="M26" i="101"/>
  <c r="L26" i="101"/>
  <c r="K26" i="101"/>
  <c r="J26" i="101"/>
  <c r="I26" i="101"/>
  <c r="H26" i="101"/>
  <c r="AN25" i="101"/>
  <c r="AM25" i="101"/>
  <c r="AL25" i="101"/>
  <c r="AK25" i="101"/>
  <c r="AJ25" i="101"/>
  <c r="AI25" i="101"/>
  <c r="AG25" i="101"/>
  <c r="AF25" i="101"/>
  <c r="AE25" i="101"/>
  <c r="AC25" i="101"/>
  <c r="AB25" i="101"/>
  <c r="AA25" i="101"/>
  <c r="Z25" i="101"/>
  <c r="Y25" i="101"/>
  <c r="X25" i="101"/>
  <c r="P25" i="101"/>
  <c r="O25" i="101"/>
  <c r="N25" i="101"/>
  <c r="M25" i="101"/>
  <c r="L25" i="101"/>
  <c r="K25" i="101"/>
  <c r="J25" i="101"/>
  <c r="I25" i="101"/>
  <c r="H25" i="101"/>
  <c r="AN24" i="101"/>
  <c r="AM24" i="101"/>
  <c r="AL24" i="101"/>
  <c r="AK24" i="101"/>
  <c r="AJ24" i="101"/>
  <c r="AI24" i="101"/>
  <c r="AG24" i="101"/>
  <c r="AF24" i="101"/>
  <c r="AE24" i="101"/>
  <c r="AC24" i="101"/>
  <c r="AB24" i="101"/>
  <c r="AA24" i="101"/>
  <c r="Z24" i="101"/>
  <c r="Y24" i="101"/>
  <c r="X24" i="101"/>
  <c r="P24" i="101"/>
  <c r="O24" i="101"/>
  <c r="N24" i="101"/>
  <c r="M24" i="101"/>
  <c r="L24" i="101"/>
  <c r="K24" i="101"/>
  <c r="J24" i="101"/>
  <c r="I24" i="101"/>
  <c r="H24" i="101"/>
  <c r="AN23" i="101"/>
  <c r="AM23" i="101"/>
  <c r="AL23" i="101"/>
  <c r="AK23" i="101"/>
  <c r="AJ23" i="101"/>
  <c r="AI23" i="101"/>
  <c r="AG23" i="101"/>
  <c r="AF23" i="101"/>
  <c r="AE23" i="101"/>
  <c r="AC23" i="101"/>
  <c r="AB23" i="101"/>
  <c r="AA23" i="101"/>
  <c r="Z23" i="101"/>
  <c r="Y23" i="101"/>
  <c r="X23" i="101"/>
  <c r="P23" i="101"/>
  <c r="O23" i="101"/>
  <c r="N23" i="101"/>
  <c r="M23" i="101"/>
  <c r="L23" i="101"/>
  <c r="K23" i="101"/>
  <c r="J23" i="101"/>
  <c r="I23" i="101"/>
  <c r="H23" i="101"/>
  <c r="AN22" i="101"/>
  <c r="AM22" i="101"/>
  <c r="AL22" i="101"/>
  <c r="AK22" i="101"/>
  <c r="AJ22" i="101"/>
  <c r="AI22" i="101"/>
  <c r="AG22" i="101"/>
  <c r="AF22" i="101"/>
  <c r="AE22" i="101"/>
  <c r="AC22" i="101"/>
  <c r="AB22" i="101"/>
  <c r="AA22" i="101"/>
  <c r="Z22" i="101"/>
  <c r="Y22" i="101"/>
  <c r="X22" i="101"/>
  <c r="P22" i="101"/>
  <c r="O22" i="101"/>
  <c r="N22" i="101"/>
  <c r="M22" i="101"/>
  <c r="L22" i="101"/>
  <c r="K22" i="101"/>
  <c r="J22" i="101"/>
  <c r="I22" i="101"/>
  <c r="H22" i="101"/>
  <c r="AN21" i="101"/>
  <c r="AM21" i="101"/>
  <c r="AL21" i="101"/>
  <c r="AK21" i="101"/>
  <c r="AJ21" i="101"/>
  <c r="AI21" i="101"/>
  <c r="AG21" i="101"/>
  <c r="AF21" i="101"/>
  <c r="AE21" i="101"/>
  <c r="AC21" i="101"/>
  <c r="AB21" i="101"/>
  <c r="AA21" i="101"/>
  <c r="Z21" i="101"/>
  <c r="Y21" i="101"/>
  <c r="X21" i="101"/>
  <c r="P21" i="101"/>
  <c r="O21" i="101"/>
  <c r="N21" i="101"/>
  <c r="M21" i="101"/>
  <c r="L21" i="101"/>
  <c r="K21" i="101"/>
  <c r="J21" i="101"/>
  <c r="I21" i="101"/>
  <c r="H21" i="101"/>
  <c r="AN20" i="101"/>
  <c r="AM20" i="101"/>
  <c r="AC20" i="101"/>
  <c r="AB20" i="101"/>
  <c r="AA20" i="101"/>
  <c r="Z20" i="101"/>
  <c r="Y20" i="101"/>
  <c r="X20" i="101"/>
  <c r="P20" i="101"/>
  <c r="O20" i="101"/>
  <c r="N20" i="101"/>
  <c r="M20" i="101"/>
  <c r="L20" i="101"/>
  <c r="K20" i="101"/>
  <c r="J20" i="101"/>
  <c r="I20" i="101"/>
  <c r="H20" i="101"/>
  <c r="AN19" i="101"/>
  <c r="AM19" i="101"/>
  <c r="AL19" i="101"/>
  <c r="AK19" i="101"/>
  <c r="AJ19" i="101"/>
  <c r="AI19" i="101"/>
  <c r="AG19" i="101"/>
  <c r="AF19" i="101"/>
  <c r="AE19" i="101"/>
  <c r="AC19" i="101"/>
  <c r="AB19" i="101"/>
  <c r="AA19" i="101"/>
  <c r="Z19" i="101"/>
  <c r="Y19" i="101"/>
  <c r="X19" i="101"/>
  <c r="P19" i="101"/>
  <c r="O19" i="101"/>
  <c r="N19" i="101"/>
  <c r="M19" i="101"/>
  <c r="L19" i="101"/>
  <c r="K19" i="101"/>
  <c r="J19" i="101"/>
  <c r="I19" i="101"/>
  <c r="H19" i="101"/>
  <c r="AN18" i="101"/>
  <c r="AM18" i="101"/>
  <c r="AL18" i="101"/>
  <c r="AK18" i="101"/>
  <c r="AJ18" i="101"/>
  <c r="AI18" i="101"/>
  <c r="AG18" i="101"/>
  <c r="AF18" i="101"/>
  <c r="AE18" i="101"/>
  <c r="AC18" i="101"/>
  <c r="AB18" i="101"/>
  <c r="AA18" i="101"/>
  <c r="Z18" i="101"/>
  <c r="Y18" i="101"/>
  <c r="X18" i="101"/>
  <c r="P18" i="101"/>
  <c r="O18" i="101"/>
  <c r="N18" i="101"/>
  <c r="M18" i="101"/>
  <c r="L18" i="101"/>
  <c r="K18" i="101"/>
  <c r="J18" i="101"/>
  <c r="I18" i="101"/>
  <c r="H18" i="101"/>
  <c r="AN17" i="101"/>
  <c r="AM17" i="101"/>
  <c r="AL17" i="101"/>
  <c r="AK17" i="101"/>
  <c r="AJ17" i="101"/>
  <c r="AI17" i="101"/>
  <c r="AG17" i="101"/>
  <c r="AF17" i="101"/>
  <c r="AE17" i="101"/>
  <c r="AC17" i="101"/>
  <c r="AB17" i="101"/>
  <c r="AA17" i="101"/>
  <c r="Z17" i="101"/>
  <c r="Y17" i="101"/>
  <c r="X17" i="101"/>
  <c r="P17" i="101"/>
  <c r="O17" i="101"/>
  <c r="N17" i="101"/>
  <c r="M17" i="101"/>
  <c r="L17" i="101"/>
  <c r="K17" i="101"/>
  <c r="J17" i="101"/>
  <c r="I17" i="101"/>
  <c r="H17" i="101"/>
  <c r="AN16" i="101"/>
  <c r="AQ16" i="101" s="1"/>
  <c r="AM16" i="101"/>
  <c r="AL16" i="101"/>
  <c r="AK16" i="101"/>
  <c r="AJ16" i="101"/>
  <c r="AI16" i="101"/>
  <c r="AG16" i="101"/>
  <c r="AF16" i="101"/>
  <c r="AE16" i="101"/>
  <c r="AC16" i="101"/>
  <c r="AB16" i="101"/>
  <c r="AA16" i="101"/>
  <c r="Z16" i="101"/>
  <c r="Y16" i="101"/>
  <c r="X16" i="101"/>
  <c r="P16" i="101"/>
  <c r="O16" i="101"/>
  <c r="N16" i="101"/>
  <c r="M16" i="101"/>
  <c r="L16" i="101"/>
  <c r="K16" i="101"/>
  <c r="J16" i="101"/>
  <c r="I16" i="101"/>
  <c r="H16" i="101"/>
  <c r="AN15" i="101"/>
  <c r="AQ15" i="101" s="1"/>
  <c r="AM15" i="101"/>
  <c r="AL15" i="101"/>
  <c r="AK15" i="101"/>
  <c r="AJ15" i="101"/>
  <c r="AI15" i="101"/>
  <c r="AG15" i="101"/>
  <c r="AF15" i="101"/>
  <c r="AE15" i="101"/>
  <c r="AC15" i="101"/>
  <c r="AB15" i="101"/>
  <c r="AA15" i="101"/>
  <c r="Z15" i="101"/>
  <c r="Y15" i="101"/>
  <c r="X15" i="101"/>
  <c r="P15" i="101"/>
  <c r="O15" i="101"/>
  <c r="N15" i="101"/>
  <c r="M15" i="101"/>
  <c r="L15" i="101"/>
  <c r="K15" i="101"/>
  <c r="J15" i="101"/>
  <c r="I15" i="101"/>
  <c r="H15" i="101"/>
  <c r="AN14" i="101"/>
  <c r="AM14" i="101"/>
  <c r="AL14" i="101"/>
  <c r="AK14" i="101"/>
  <c r="AJ14" i="101"/>
  <c r="AI14" i="101"/>
  <c r="AG14" i="101"/>
  <c r="AF14" i="101"/>
  <c r="AE14" i="101"/>
  <c r="AC14" i="101"/>
  <c r="AB14" i="101"/>
  <c r="AA14" i="101"/>
  <c r="Z14" i="101"/>
  <c r="Y14" i="101"/>
  <c r="X14" i="101"/>
  <c r="P14" i="101"/>
  <c r="O14" i="101"/>
  <c r="N14" i="101"/>
  <c r="M14" i="101"/>
  <c r="L14" i="101"/>
  <c r="K14" i="101"/>
  <c r="J14" i="101"/>
  <c r="I14" i="101"/>
  <c r="H14" i="101"/>
  <c r="AN13" i="101"/>
  <c r="AM13" i="101"/>
  <c r="AL13" i="101"/>
  <c r="AK13" i="101"/>
  <c r="AJ13" i="101"/>
  <c r="AI13" i="101"/>
  <c r="AG13" i="101"/>
  <c r="AF13" i="101"/>
  <c r="AE13" i="101"/>
  <c r="AC13" i="101"/>
  <c r="AB13" i="101"/>
  <c r="AA13" i="101"/>
  <c r="Z13" i="101"/>
  <c r="Y13" i="101"/>
  <c r="X13" i="101"/>
  <c r="P13" i="101"/>
  <c r="O13" i="101"/>
  <c r="N13" i="101"/>
  <c r="M13" i="101"/>
  <c r="L13" i="101"/>
  <c r="K13" i="101"/>
  <c r="J13" i="101"/>
  <c r="I13" i="101"/>
  <c r="H13" i="101"/>
  <c r="AN12" i="101"/>
  <c r="AM12" i="101"/>
  <c r="AL12" i="101"/>
  <c r="AK12" i="101"/>
  <c r="AJ12" i="101"/>
  <c r="AI12" i="101"/>
  <c r="AG12" i="101"/>
  <c r="AF12" i="101"/>
  <c r="AE12" i="101"/>
  <c r="AC12" i="101"/>
  <c r="AB12" i="101"/>
  <c r="AA12" i="101"/>
  <c r="Z12" i="101"/>
  <c r="Y12" i="101"/>
  <c r="X12" i="101"/>
  <c r="P12" i="101"/>
  <c r="O12" i="101"/>
  <c r="N12" i="101"/>
  <c r="M12" i="101"/>
  <c r="L12" i="101"/>
  <c r="K12" i="101"/>
  <c r="J12" i="101"/>
  <c r="I12" i="101"/>
  <c r="H12" i="101"/>
  <c r="AN11" i="101"/>
  <c r="AM11" i="101"/>
  <c r="AL11" i="101"/>
  <c r="AK11" i="101"/>
  <c r="AJ11" i="101"/>
  <c r="AI11" i="101"/>
  <c r="AG11" i="101"/>
  <c r="AF11" i="101"/>
  <c r="AE11" i="101"/>
  <c r="AC11" i="101"/>
  <c r="AB11" i="101"/>
  <c r="AA11" i="101"/>
  <c r="Z11" i="101"/>
  <c r="Y11" i="101"/>
  <c r="X11" i="101"/>
  <c r="P11" i="101"/>
  <c r="O11" i="101"/>
  <c r="N11" i="101"/>
  <c r="M11" i="101"/>
  <c r="L11" i="101"/>
  <c r="K11" i="101"/>
  <c r="J11" i="101"/>
  <c r="I11" i="101"/>
  <c r="H11" i="101"/>
  <c r="AN10" i="101"/>
  <c r="AM10" i="101"/>
  <c r="AL10" i="101"/>
  <c r="AK10" i="101"/>
  <c r="AJ10" i="101"/>
  <c r="AI10" i="101"/>
  <c r="AG10" i="101"/>
  <c r="AF10" i="101"/>
  <c r="AE10" i="101"/>
  <c r="AC10" i="101"/>
  <c r="AB10" i="101"/>
  <c r="AA10" i="101"/>
  <c r="Z10" i="101"/>
  <c r="Y10" i="101"/>
  <c r="X10" i="101"/>
  <c r="P10" i="101"/>
  <c r="O10" i="101"/>
  <c r="N10" i="101"/>
  <c r="M10" i="101"/>
  <c r="L10" i="101"/>
  <c r="K10" i="101"/>
  <c r="J10" i="101"/>
  <c r="I10" i="101"/>
  <c r="H10" i="101"/>
  <c r="AN9" i="101"/>
  <c r="AM9" i="101"/>
  <c r="AL9" i="101"/>
  <c r="AK9" i="101"/>
  <c r="AJ9" i="101"/>
  <c r="AI9" i="101"/>
  <c r="AG9" i="101"/>
  <c r="AF9" i="101"/>
  <c r="AE9" i="101"/>
  <c r="AC9" i="101"/>
  <c r="AB9" i="101"/>
  <c r="AA9" i="101"/>
  <c r="Z9" i="101"/>
  <c r="Y9" i="101"/>
  <c r="X9" i="101"/>
  <c r="P9" i="101"/>
  <c r="O9" i="101"/>
  <c r="N9" i="101"/>
  <c r="M9" i="101"/>
  <c r="L9" i="101"/>
  <c r="K9" i="101"/>
  <c r="J9" i="101"/>
  <c r="I9" i="101"/>
  <c r="H9" i="101"/>
  <c r="AN8" i="101"/>
  <c r="AM8" i="101"/>
  <c r="AL8" i="101"/>
  <c r="AK8" i="101"/>
  <c r="AJ8" i="101"/>
  <c r="AI8" i="101"/>
  <c r="AG8" i="101"/>
  <c r="AF8" i="101"/>
  <c r="AE8" i="101"/>
  <c r="AC8" i="101"/>
  <c r="AB8" i="101"/>
  <c r="AA8" i="101"/>
  <c r="Z8" i="101"/>
  <c r="Y8" i="101"/>
  <c r="X8" i="101"/>
  <c r="P8" i="101"/>
  <c r="O8" i="101"/>
  <c r="N8" i="101"/>
  <c r="M8" i="101"/>
  <c r="L8" i="101"/>
  <c r="K8" i="101"/>
  <c r="J8" i="101"/>
  <c r="I8" i="101"/>
  <c r="H8" i="101"/>
  <c r="AN7" i="101"/>
  <c r="AM7" i="101"/>
  <c r="AL7" i="101"/>
  <c r="AK7" i="101"/>
  <c r="AJ7" i="101"/>
  <c r="AI7" i="101"/>
  <c r="AG7" i="101"/>
  <c r="AF7" i="101"/>
  <c r="AE7" i="101"/>
  <c r="AC7" i="101"/>
  <c r="AB7" i="101"/>
  <c r="AA7" i="101"/>
  <c r="Z7" i="101"/>
  <c r="Y7" i="101"/>
  <c r="X7" i="101"/>
  <c r="P7" i="101"/>
  <c r="O7" i="101"/>
  <c r="N7" i="101"/>
  <c r="M7" i="101"/>
  <c r="L7" i="101"/>
  <c r="K7" i="101"/>
  <c r="J7" i="101"/>
  <c r="I7" i="101"/>
  <c r="H7" i="101"/>
  <c r="J54" i="100"/>
  <c r="I54" i="100"/>
  <c r="H54" i="100"/>
  <c r="G54" i="100"/>
  <c r="F54" i="100"/>
  <c r="E54" i="100"/>
  <c r="J53" i="100"/>
  <c r="I53" i="100"/>
  <c r="H53" i="100"/>
  <c r="G53" i="100"/>
  <c r="F53" i="100"/>
  <c r="E53" i="100"/>
  <c r="J52" i="100"/>
  <c r="I52" i="100"/>
  <c r="H52" i="100"/>
  <c r="G52" i="100"/>
  <c r="F52" i="100"/>
  <c r="E52" i="100"/>
  <c r="J51" i="100"/>
  <c r="I51" i="100"/>
  <c r="M51" i="100" s="1"/>
  <c r="H51" i="100"/>
  <c r="G51" i="100"/>
  <c r="F51" i="100"/>
  <c r="E51" i="100"/>
  <c r="J50" i="100"/>
  <c r="N50" i="100" s="1"/>
  <c r="I50" i="100"/>
  <c r="H50" i="100"/>
  <c r="G50" i="100"/>
  <c r="F50" i="100"/>
  <c r="E50" i="100"/>
  <c r="J49" i="100"/>
  <c r="I49" i="100"/>
  <c r="H49" i="100"/>
  <c r="L49" i="100" s="1"/>
  <c r="G49" i="100"/>
  <c r="F49" i="100"/>
  <c r="E49" i="100"/>
  <c r="L48" i="100"/>
  <c r="J48" i="100"/>
  <c r="I48" i="100"/>
  <c r="H48" i="100"/>
  <c r="G48" i="100"/>
  <c r="F48" i="100"/>
  <c r="E48" i="100"/>
  <c r="J47" i="100"/>
  <c r="I47" i="100"/>
  <c r="H47" i="100"/>
  <c r="G47" i="100"/>
  <c r="F47" i="100"/>
  <c r="E47" i="100"/>
  <c r="J46" i="100"/>
  <c r="I46" i="100"/>
  <c r="H46" i="100"/>
  <c r="G46" i="100"/>
  <c r="F46" i="100"/>
  <c r="E46" i="100"/>
  <c r="J38" i="100"/>
  <c r="Q38" i="100" s="1"/>
  <c r="I38" i="100"/>
  <c r="H38" i="100"/>
  <c r="G38" i="100"/>
  <c r="F38" i="100"/>
  <c r="M38" i="100" s="1"/>
  <c r="E38" i="100"/>
  <c r="J37" i="100"/>
  <c r="I37" i="100"/>
  <c r="T37" i="100" s="1"/>
  <c r="H37" i="100"/>
  <c r="O37" i="100" s="1"/>
  <c r="G37" i="100"/>
  <c r="F37" i="100"/>
  <c r="E37" i="100"/>
  <c r="L37" i="100" s="1"/>
  <c r="J36" i="100"/>
  <c r="I36" i="100"/>
  <c r="H36" i="100"/>
  <c r="G36" i="100"/>
  <c r="F36" i="100"/>
  <c r="E36" i="100"/>
  <c r="U35" i="100"/>
  <c r="T35" i="100"/>
  <c r="S35" i="100"/>
  <c r="U34" i="100"/>
  <c r="T34" i="100"/>
  <c r="S34" i="100"/>
  <c r="P34" i="100"/>
  <c r="O34" i="100"/>
  <c r="M34" i="100"/>
  <c r="L34" i="100"/>
  <c r="U33" i="100"/>
  <c r="T33" i="100"/>
  <c r="S33" i="100"/>
  <c r="P33" i="100"/>
  <c r="O33" i="100"/>
  <c r="M33" i="100"/>
  <c r="L33" i="100"/>
  <c r="N33" i="100" s="1"/>
  <c r="U32" i="100"/>
  <c r="T32" i="100"/>
  <c r="S32" i="100"/>
  <c r="P32" i="100"/>
  <c r="O32" i="100"/>
  <c r="M32" i="100"/>
  <c r="L32" i="100"/>
  <c r="U31" i="100"/>
  <c r="T31" i="100"/>
  <c r="S31" i="100"/>
  <c r="Q31" i="100"/>
  <c r="P31" i="100"/>
  <c r="O31" i="100"/>
  <c r="N31" i="100"/>
  <c r="M31" i="100"/>
  <c r="L31" i="100"/>
  <c r="U30" i="100"/>
  <c r="T30" i="100"/>
  <c r="S30" i="100"/>
  <c r="Q30" i="100"/>
  <c r="P30" i="100"/>
  <c r="O30" i="100"/>
  <c r="N30" i="100"/>
  <c r="M30" i="100"/>
  <c r="L30" i="100"/>
  <c r="U29" i="100"/>
  <c r="T29" i="100"/>
  <c r="S29" i="100"/>
  <c r="Q29" i="100"/>
  <c r="P29" i="100"/>
  <c r="O29" i="100"/>
  <c r="N29" i="100"/>
  <c r="M29" i="100"/>
  <c r="L29" i="100"/>
  <c r="U28" i="100"/>
  <c r="T28" i="100"/>
  <c r="S28" i="100"/>
  <c r="Q28" i="100"/>
  <c r="P28" i="100"/>
  <c r="O28" i="100"/>
  <c r="N28" i="100"/>
  <c r="M28" i="100"/>
  <c r="L28" i="100"/>
  <c r="U27" i="100"/>
  <c r="T27" i="100"/>
  <c r="S27" i="100"/>
  <c r="Q27" i="100"/>
  <c r="Q35" i="100" s="1"/>
  <c r="P27" i="100"/>
  <c r="P35" i="100" s="1"/>
  <c r="O27" i="100"/>
  <c r="O35" i="100" s="1"/>
  <c r="N27" i="100"/>
  <c r="N35" i="100" s="1"/>
  <c r="M27" i="100"/>
  <c r="M35" i="100" s="1"/>
  <c r="L27" i="100"/>
  <c r="L35" i="100" s="1"/>
  <c r="L25" i="100"/>
  <c r="J19" i="100"/>
  <c r="Q19" i="100" s="1"/>
  <c r="I19" i="100"/>
  <c r="P19" i="100" s="1"/>
  <c r="H19" i="100"/>
  <c r="O19" i="100" s="1"/>
  <c r="G19" i="100"/>
  <c r="F19" i="100"/>
  <c r="M19" i="100" s="1"/>
  <c r="E19" i="100"/>
  <c r="L19" i="100" s="1"/>
  <c r="O18" i="100"/>
  <c r="J18" i="100"/>
  <c r="Q18" i="100" s="1"/>
  <c r="I18" i="100"/>
  <c r="P18" i="100" s="1"/>
  <c r="H18" i="100"/>
  <c r="G18" i="100"/>
  <c r="N18" i="100" s="1"/>
  <c r="F18" i="100"/>
  <c r="E18" i="100"/>
  <c r="L18" i="100" s="1"/>
  <c r="J17" i="100"/>
  <c r="Q17" i="100" s="1"/>
  <c r="I17" i="100"/>
  <c r="P17" i="100" s="1"/>
  <c r="H17" i="100"/>
  <c r="O17" i="100" s="1"/>
  <c r="G17" i="100"/>
  <c r="F17" i="100"/>
  <c r="M17" i="100" s="1"/>
  <c r="E17" i="100"/>
  <c r="S17" i="100" s="1"/>
  <c r="U16" i="100"/>
  <c r="T16" i="100"/>
  <c r="S16" i="100"/>
  <c r="U15" i="100"/>
  <c r="T15" i="100"/>
  <c r="S15" i="100"/>
  <c r="P15" i="100"/>
  <c r="O15" i="100"/>
  <c r="M15" i="100"/>
  <c r="L15" i="100"/>
  <c r="U14" i="100"/>
  <c r="T14" i="100"/>
  <c r="S14" i="100"/>
  <c r="P14" i="100"/>
  <c r="O14" i="100"/>
  <c r="M14" i="100"/>
  <c r="L14" i="100"/>
  <c r="U13" i="100"/>
  <c r="T13" i="100"/>
  <c r="S13" i="100"/>
  <c r="P13" i="100"/>
  <c r="O13" i="100"/>
  <c r="M13" i="100"/>
  <c r="L13" i="100"/>
  <c r="U12" i="100"/>
  <c r="T12" i="100"/>
  <c r="S12" i="100"/>
  <c r="Q12" i="100"/>
  <c r="P12" i="100"/>
  <c r="O12" i="100"/>
  <c r="N12" i="100"/>
  <c r="M12" i="100"/>
  <c r="L12" i="100"/>
  <c r="U11" i="100"/>
  <c r="T11" i="100"/>
  <c r="S11" i="100"/>
  <c r="Q11" i="100"/>
  <c r="P11" i="100"/>
  <c r="O11" i="100"/>
  <c r="N11" i="100"/>
  <c r="M11" i="100"/>
  <c r="L11" i="100"/>
  <c r="U10" i="100"/>
  <c r="T10" i="100"/>
  <c r="S10" i="100"/>
  <c r="Q10" i="100"/>
  <c r="P10" i="100"/>
  <c r="O10" i="100"/>
  <c r="N10" i="100"/>
  <c r="M10" i="100"/>
  <c r="L10" i="100"/>
  <c r="U9" i="100"/>
  <c r="T9" i="100"/>
  <c r="S9" i="100"/>
  <c r="Q9" i="100"/>
  <c r="P9" i="100"/>
  <c r="O9" i="100"/>
  <c r="N9" i="100"/>
  <c r="M9" i="100"/>
  <c r="L9" i="100"/>
  <c r="U8" i="100"/>
  <c r="T8" i="100"/>
  <c r="S8" i="100"/>
  <c r="Q8" i="100"/>
  <c r="Q16" i="100" s="1"/>
  <c r="P8" i="100"/>
  <c r="P16" i="100" s="1"/>
  <c r="O8" i="100"/>
  <c r="O16" i="100" s="1"/>
  <c r="N8" i="100"/>
  <c r="N16" i="100" s="1"/>
  <c r="M8" i="100"/>
  <c r="M16" i="100" s="1"/>
  <c r="L8" i="100"/>
  <c r="L16" i="100" s="1"/>
  <c r="AN97" i="99"/>
  <c r="AM97" i="99"/>
  <c r="AL97" i="99"/>
  <c r="AK97" i="99"/>
  <c r="AJ97" i="99"/>
  <c r="AI97" i="99"/>
  <c r="AG97" i="99"/>
  <c r="AF97" i="99"/>
  <c r="AE97" i="99"/>
  <c r="P97" i="99"/>
  <c r="O97" i="99"/>
  <c r="N97" i="99"/>
  <c r="W96" i="99"/>
  <c r="AC96" i="99" s="1"/>
  <c r="V96" i="99"/>
  <c r="AB96" i="99" s="1"/>
  <c r="U96" i="99"/>
  <c r="T96" i="99"/>
  <c r="Z96" i="99" s="1"/>
  <c r="S96" i="99"/>
  <c r="Y96" i="99" s="1"/>
  <c r="R96" i="99"/>
  <c r="X96" i="99" s="1"/>
  <c r="G96" i="99"/>
  <c r="M96" i="99" s="1"/>
  <c r="F96" i="99"/>
  <c r="E96" i="99"/>
  <c r="K96" i="99" s="1"/>
  <c r="D96" i="99"/>
  <c r="C96" i="99"/>
  <c r="B96" i="99"/>
  <c r="H96" i="99" s="1"/>
  <c r="AN95" i="99"/>
  <c r="AM95" i="99"/>
  <c r="AL95" i="99"/>
  <c r="AK95" i="99"/>
  <c r="AJ95" i="99"/>
  <c r="AG95" i="99"/>
  <c r="AF95" i="99"/>
  <c r="AC95" i="99"/>
  <c r="AB95" i="99"/>
  <c r="AA95" i="99"/>
  <c r="Z95" i="99"/>
  <c r="Y95" i="99"/>
  <c r="X95" i="99"/>
  <c r="P95" i="99"/>
  <c r="O95" i="99"/>
  <c r="M95" i="99"/>
  <c r="L95" i="99"/>
  <c r="K95" i="99"/>
  <c r="J95" i="99"/>
  <c r="I95" i="99"/>
  <c r="H95" i="99"/>
  <c r="AN94" i="99"/>
  <c r="AM94" i="99"/>
  <c r="AL94" i="99"/>
  <c r="AK94" i="99"/>
  <c r="AJ94" i="99"/>
  <c r="AI94" i="99"/>
  <c r="AG94" i="99"/>
  <c r="AF94" i="99"/>
  <c r="AE94" i="99"/>
  <c r="AC94" i="99"/>
  <c r="AB94" i="99"/>
  <c r="AA94" i="99"/>
  <c r="Z94" i="99"/>
  <c r="Y94" i="99"/>
  <c r="X94" i="99"/>
  <c r="P94" i="99"/>
  <c r="O94" i="99"/>
  <c r="N94" i="99"/>
  <c r="M94" i="99"/>
  <c r="L94" i="99"/>
  <c r="K94" i="99"/>
  <c r="J94" i="99"/>
  <c r="I94" i="99"/>
  <c r="H94" i="99"/>
  <c r="AN93" i="99"/>
  <c r="AM93" i="99"/>
  <c r="AL93" i="99"/>
  <c r="AK93" i="99"/>
  <c r="AJ93" i="99"/>
  <c r="AI93" i="99"/>
  <c r="AG93" i="99"/>
  <c r="AF93" i="99"/>
  <c r="AE93" i="99"/>
  <c r="AC93" i="99"/>
  <c r="AB93" i="99"/>
  <c r="AA93" i="99"/>
  <c r="Z93" i="99"/>
  <c r="Y93" i="99"/>
  <c r="X93" i="99"/>
  <c r="P93" i="99"/>
  <c r="O93" i="99"/>
  <c r="N93" i="99"/>
  <c r="M93" i="99"/>
  <c r="L93" i="99"/>
  <c r="K93" i="99"/>
  <c r="J93" i="99"/>
  <c r="I93" i="99"/>
  <c r="H93" i="99"/>
  <c r="AN92" i="99"/>
  <c r="AM92" i="99"/>
  <c r="AL92" i="99"/>
  <c r="AK92" i="99"/>
  <c r="AJ92" i="99"/>
  <c r="AG92" i="99"/>
  <c r="AF92" i="99"/>
  <c r="AC92" i="99"/>
  <c r="AB92" i="99"/>
  <c r="AA92" i="99"/>
  <c r="Z92" i="99"/>
  <c r="Y92" i="99"/>
  <c r="X92" i="99"/>
  <c r="P92" i="99"/>
  <c r="O92" i="99"/>
  <c r="M92" i="99"/>
  <c r="L92" i="99"/>
  <c r="K92" i="99"/>
  <c r="J92" i="99"/>
  <c r="I92" i="99"/>
  <c r="H92" i="99"/>
  <c r="AN91" i="99"/>
  <c r="AM91" i="99"/>
  <c r="AL91" i="99"/>
  <c r="AK91" i="99"/>
  <c r="AJ91" i="99"/>
  <c r="AI91" i="99"/>
  <c r="AG91" i="99"/>
  <c r="AF91" i="99"/>
  <c r="AE91" i="99"/>
  <c r="AC91" i="99"/>
  <c r="AB91" i="99"/>
  <c r="AA91" i="99"/>
  <c r="Z91" i="99"/>
  <c r="Y91" i="99"/>
  <c r="X91" i="99"/>
  <c r="P91" i="99"/>
  <c r="O91" i="99"/>
  <c r="N91" i="99"/>
  <c r="M91" i="99"/>
  <c r="L91" i="99"/>
  <c r="K91" i="99"/>
  <c r="J91" i="99"/>
  <c r="I91" i="99"/>
  <c r="H91" i="99"/>
  <c r="AN90" i="99"/>
  <c r="AM90" i="99"/>
  <c r="AC90" i="99"/>
  <c r="AB90" i="99"/>
  <c r="AA90" i="99"/>
  <c r="Z90" i="99"/>
  <c r="Y90" i="99"/>
  <c r="X90" i="99"/>
  <c r="M90" i="99"/>
  <c r="L90" i="99"/>
  <c r="K90" i="99"/>
  <c r="J90" i="99"/>
  <c r="I90" i="99"/>
  <c r="H90" i="99"/>
  <c r="AN89" i="99"/>
  <c r="AM89" i="99"/>
  <c r="AL89" i="99"/>
  <c r="AC89" i="99"/>
  <c r="AB89" i="99"/>
  <c r="AA89" i="99"/>
  <c r="Z89" i="99"/>
  <c r="Y89" i="99"/>
  <c r="X89" i="99"/>
  <c r="M89" i="99"/>
  <c r="L89" i="99"/>
  <c r="K89" i="99"/>
  <c r="J89" i="99"/>
  <c r="I89" i="99"/>
  <c r="H89" i="99"/>
  <c r="AN88" i="99"/>
  <c r="AM88" i="99"/>
  <c r="AL88" i="99"/>
  <c r="AK88" i="99"/>
  <c r="AJ88" i="99"/>
  <c r="AI88" i="99"/>
  <c r="AG88" i="99"/>
  <c r="AF88" i="99"/>
  <c r="AE88" i="99"/>
  <c r="AC88" i="99"/>
  <c r="AB88" i="99"/>
  <c r="AA88" i="99"/>
  <c r="Z88" i="99"/>
  <c r="Y88" i="99"/>
  <c r="X88" i="99"/>
  <c r="P88" i="99"/>
  <c r="O88" i="99"/>
  <c r="N88" i="99"/>
  <c r="M88" i="99"/>
  <c r="L88" i="99"/>
  <c r="K88" i="99"/>
  <c r="J88" i="99"/>
  <c r="I88" i="99"/>
  <c r="H88" i="99"/>
  <c r="AN87" i="99"/>
  <c r="AM87" i="99"/>
  <c r="AL87" i="99"/>
  <c r="AK87" i="99"/>
  <c r="AJ87" i="99"/>
  <c r="AI87" i="99"/>
  <c r="AG87" i="99"/>
  <c r="AF87" i="99"/>
  <c r="AE87" i="99"/>
  <c r="AC87" i="99"/>
  <c r="AB87" i="99"/>
  <c r="AA87" i="99"/>
  <c r="Z87" i="99"/>
  <c r="Y87" i="99"/>
  <c r="X87" i="99"/>
  <c r="P87" i="99"/>
  <c r="O87" i="99"/>
  <c r="N87" i="99"/>
  <c r="M87" i="99"/>
  <c r="L87" i="99"/>
  <c r="K87" i="99"/>
  <c r="J87" i="99"/>
  <c r="I87" i="99"/>
  <c r="H87" i="99"/>
  <c r="AN86" i="99"/>
  <c r="AM86" i="99"/>
  <c r="AL86" i="99"/>
  <c r="AK86" i="99"/>
  <c r="AJ86" i="99"/>
  <c r="AI86" i="99"/>
  <c r="AG86" i="99"/>
  <c r="AF86" i="99"/>
  <c r="AE86" i="99"/>
  <c r="AC86" i="99"/>
  <c r="AB86" i="99"/>
  <c r="AA86" i="99"/>
  <c r="Z86" i="99"/>
  <c r="Y86" i="99"/>
  <c r="X86" i="99"/>
  <c r="P86" i="99"/>
  <c r="O86" i="99"/>
  <c r="N86" i="99"/>
  <c r="M86" i="99"/>
  <c r="L86" i="99"/>
  <c r="K86" i="99"/>
  <c r="J86" i="99"/>
  <c r="I86" i="99"/>
  <c r="H86" i="99"/>
  <c r="AN85" i="99"/>
  <c r="AQ85" i="99" s="1"/>
  <c r="AM85" i="99"/>
  <c r="AL85" i="99"/>
  <c r="AK85" i="99"/>
  <c r="AJ85" i="99"/>
  <c r="AI85" i="99"/>
  <c r="AG85" i="99"/>
  <c r="AF85" i="99"/>
  <c r="AE85" i="99"/>
  <c r="AC85" i="99"/>
  <c r="AB85" i="99"/>
  <c r="AA85" i="99"/>
  <c r="Z85" i="99"/>
  <c r="Y85" i="99"/>
  <c r="X85" i="99"/>
  <c r="P85" i="99"/>
  <c r="O85" i="99"/>
  <c r="N85" i="99"/>
  <c r="M85" i="99"/>
  <c r="L85" i="99"/>
  <c r="K85" i="99"/>
  <c r="J85" i="99"/>
  <c r="I85" i="99"/>
  <c r="H85" i="99"/>
  <c r="AN84" i="99"/>
  <c r="AM84" i="99"/>
  <c r="AK84" i="99"/>
  <c r="AJ84" i="99"/>
  <c r="AI84" i="99"/>
  <c r="AO84" i="99" s="1"/>
  <c r="AG84" i="99"/>
  <c r="AF84" i="99"/>
  <c r="AE84" i="99"/>
  <c r="AC84" i="99"/>
  <c r="AB84" i="99"/>
  <c r="AA84" i="99"/>
  <c r="Z84" i="99"/>
  <c r="Y84" i="99"/>
  <c r="X84" i="99"/>
  <c r="P84" i="99"/>
  <c r="O84" i="99"/>
  <c r="N84" i="99"/>
  <c r="M84" i="99"/>
  <c r="L84" i="99"/>
  <c r="K84" i="99"/>
  <c r="J84" i="99"/>
  <c r="I84" i="99"/>
  <c r="H84" i="99"/>
  <c r="AN83" i="99"/>
  <c r="AM83" i="99"/>
  <c r="AL83" i="99"/>
  <c r="AK83" i="99"/>
  <c r="AJ83" i="99"/>
  <c r="AI83" i="99"/>
  <c r="AG83" i="99"/>
  <c r="AF83" i="99"/>
  <c r="AE83" i="99"/>
  <c r="AC83" i="99"/>
  <c r="AB83" i="99"/>
  <c r="AA83" i="99"/>
  <c r="Z83" i="99"/>
  <c r="Y83" i="99"/>
  <c r="X83" i="99"/>
  <c r="P83" i="99"/>
  <c r="O83" i="99"/>
  <c r="N83" i="99"/>
  <c r="M83" i="99"/>
  <c r="L83" i="99"/>
  <c r="K83" i="99"/>
  <c r="J83" i="99"/>
  <c r="I83" i="99"/>
  <c r="H83" i="99"/>
  <c r="AN82" i="99"/>
  <c r="AM82" i="99"/>
  <c r="AL82" i="99"/>
  <c r="AK82" i="99"/>
  <c r="AJ82" i="99"/>
  <c r="AI82" i="99"/>
  <c r="AG82" i="99"/>
  <c r="AF82" i="99"/>
  <c r="AE82" i="99"/>
  <c r="AC82" i="99"/>
  <c r="AB82" i="99"/>
  <c r="AA82" i="99"/>
  <c r="Z82" i="99"/>
  <c r="Y82" i="99"/>
  <c r="X82" i="99"/>
  <c r="P82" i="99"/>
  <c r="O82" i="99"/>
  <c r="N82" i="99"/>
  <c r="M82" i="99"/>
  <c r="L82" i="99"/>
  <c r="K82" i="99"/>
  <c r="J82" i="99"/>
  <c r="I82" i="99"/>
  <c r="H82" i="99"/>
  <c r="AN81" i="99"/>
  <c r="AM81" i="99"/>
  <c r="AL81" i="99"/>
  <c r="AK81" i="99"/>
  <c r="AJ81" i="99"/>
  <c r="AI81" i="99"/>
  <c r="AG81" i="99"/>
  <c r="AF81" i="99"/>
  <c r="AE81" i="99"/>
  <c r="AC81" i="99"/>
  <c r="AB81" i="99"/>
  <c r="AA81" i="99"/>
  <c r="Z81" i="99"/>
  <c r="Y81" i="99"/>
  <c r="X81" i="99"/>
  <c r="P81" i="99"/>
  <c r="O81" i="99"/>
  <c r="N81" i="99"/>
  <c r="M81" i="99"/>
  <c r="L81" i="99"/>
  <c r="K81" i="99"/>
  <c r="J81" i="99"/>
  <c r="I81" i="99"/>
  <c r="H81" i="99"/>
  <c r="AN80" i="99"/>
  <c r="AM80" i="99"/>
  <c r="AL80" i="99"/>
  <c r="AK80" i="99"/>
  <c r="AJ80" i="99"/>
  <c r="AI80" i="99"/>
  <c r="AG80" i="99"/>
  <c r="AF80" i="99"/>
  <c r="AE80" i="99"/>
  <c r="AC80" i="99"/>
  <c r="AB80" i="99"/>
  <c r="AA80" i="99"/>
  <c r="Z80" i="99"/>
  <c r="Y80" i="99"/>
  <c r="X80" i="99"/>
  <c r="P80" i="99"/>
  <c r="O80" i="99"/>
  <c r="N80" i="99"/>
  <c r="M80" i="99"/>
  <c r="L80" i="99"/>
  <c r="K80" i="99"/>
  <c r="J80" i="99"/>
  <c r="I80" i="99"/>
  <c r="H80" i="99"/>
  <c r="AN79" i="99"/>
  <c r="AM79" i="99"/>
  <c r="AL79" i="99"/>
  <c r="AK79" i="99"/>
  <c r="AJ79" i="99"/>
  <c r="AI79" i="99"/>
  <c r="AG79" i="99"/>
  <c r="AF79" i="99"/>
  <c r="AE79" i="99"/>
  <c r="AC79" i="99"/>
  <c r="AB79" i="99"/>
  <c r="AA79" i="99"/>
  <c r="Z79" i="99"/>
  <c r="Y79" i="99"/>
  <c r="X79" i="99"/>
  <c r="P79" i="99"/>
  <c r="O79" i="99"/>
  <c r="N79" i="99"/>
  <c r="M79" i="99"/>
  <c r="L79" i="99"/>
  <c r="K79" i="99"/>
  <c r="J79" i="99"/>
  <c r="I79" i="99"/>
  <c r="H79" i="99"/>
  <c r="AN78" i="99"/>
  <c r="AM78" i="99"/>
  <c r="AL78" i="99"/>
  <c r="AK78" i="99"/>
  <c r="AJ78" i="99"/>
  <c r="AI78" i="99"/>
  <c r="AG78" i="99"/>
  <c r="AF78" i="99"/>
  <c r="AE78" i="99"/>
  <c r="AC78" i="99"/>
  <c r="AB78" i="99"/>
  <c r="AA78" i="99"/>
  <c r="Z78" i="99"/>
  <c r="Y78" i="99"/>
  <c r="X78" i="99"/>
  <c r="P78" i="99"/>
  <c r="O78" i="99"/>
  <c r="N78" i="99"/>
  <c r="M78" i="99"/>
  <c r="L78" i="99"/>
  <c r="K78" i="99"/>
  <c r="J78" i="99"/>
  <c r="I78" i="99"/>
  <c r="H78" i="99"/>
  <c r="AN77" i="99"/>
  <c r="AM77" i="99"/>
  <c r="AL77" i="99"/>
  <c r="AK77" i="99"/>
  <c r="AJ77" i="99"/>
  <c r="AI77" i="99"/>
  <c r="AG77" i="99"/>
  <c r="AF77" i="99"/>
  <c r="AE77" i="99"/>
  <c r="AC77" i="99"/>
  <c r="AB77" i="99"/>
  <c r="AA77" i="99"/>
  <c r="Z77" i="99"/>
  <c r="Y77" i="99"/>
  <c r="X77" i="99"/>
  <c r="P77" i="99"/>
  <c r="O77" i="99"/>
  <c r="N77" i="99"/>
  <c r="M77" i="99"/>
  <c r="L77" i="99"/>
  <c r="K77" i="99"/>
  <c r="J77" i="99"/>
  <c r="I77" i="99"/>
  <c r="H77" i="99"/>
  <c r="AN76" i="99"/>
  <c r="AM76" i="99"/>
  <c r="AL76" i="99"/>
  <c r="AK76" i="99"/>
  <c r="AJ76" i="99"/>
  <c r="AI76" i="99"/>
  <c r="AG76" i="99"/>
  <c r="AF76" i="99"/>
  <c r="AE76" i="99"/>
  <c r="AC76" i="99"/>
  <c r="AB76" i="99"/>
  <c r="AA76" i="99"/>
  <c r="Z76" i="99"/>
  <c r="Y76" i="99"/>
  <c r="X76" i="99"/>
  <c r="P76" i="99"/>
  <c r="O76" i="99"/>
  <c r="N76" i="99"/>
  <c r="M76" i="99"/>
  <c r="L76" i="99"/>
  <c r="K76" i="99"/>
  <c r="J76" i="99"/>
  <c r="I76" i="99"/>
  <c r="H76" i="99"/>
  <c r="AN75" i="99"/>
  <c r="AM75" i="99"/>
  <c r="AL75" i="99"/>
  <c r="AK75" i="99"/>
  <c r="AJ75" i="99"/>
  <c r="AI75" i="99"/>
  <c r="AG75" i="99"/>
  <c r="AF75" i="99"/>
  <c r="AE75" i="99"/>
  <c r="AC75" i="99"/>
  <c r="AB75" i="99"/>
  <c r="AA75" i="99"/>
  <c r="Z75" i="99"/>
  <c r="Y75" i="99"/>
  <c r="X75" i="99"/>
  <c r="P75" i="99"/>
  <c r="O75" i="99"/>
  <c r="N75" i="99"/>
  <c r="M75" i="99"/>
  <c r="L75" i="99"/>
  <c r="K75" i="99"/>
  <c r="J75" i="99"/>
  <c r="I75" i="99"/>
  <c r="H75" i="99"/>
  <c r="AC74" i="99"/>
  <c r="AB74" i="99"/>
  <c r="AA74" i="99"/>
  <c r="Z74" i="99"/>
  <c r="Y74" i="99"/>
  <c r="X74" i="99"/>
  <c r="P74" i="99"/>
  <c r="O74" i="99"/>
  <c r="N74" i="99"/>
  <c r="M74" i="99"/>
  <c r="L74" i="99"/>
  <c r="K74" i="99"/>
  <c r="J74" i="99"/>
  <c r="I74" i="99"/>
  <c r="H74" i="99"/>
  <c r="AC73" i="99"/>
  <c r="AB73" i="99"/>
  <c r="AA73" i="99"/>
  <c r="Z73" i="99"/>
  <c r="Y73" i="99"/>
  <c r="X73" i="99"/>
  <c r="P73" i="99"/>
  <c r="O73" i="99"/>
  <c r="N73" i="99"/>
  <c r="M73" i="99"/>
  <c r="L73" i="99"/>
  <c r="K73" i="99"/>
  <c r="J73" i="99"/>
  <c r="I73" i="99"/>
  <c r="H73" i="99"/>
  <c r="AC72" i="99"/>
  <c r="AB72" i="99"/>
  <c r="AA72" i="99"/>
  <c r="Z72" i="99"/>
  <c r="Y72" i="99"/>
  <c r="X72" i="99"/>
  <c r="P72" i="99"/>
  <c r="O72" i="99"/>
  <c r="N72" i="99"/>
  <c r="M72" i="99"/>
  <c r="L72" i="99"/>
  <c r="K72" i="99"/>
  <c r="J72" i="99"/>
  <c r="I72" i="99"/>
  <c r="H72" i="99"/>
  <c r="AN71" i="99"/>
  <c r="AM71" i="99"/>
  <c r="AL71" i="99"/>
  <c r="AK71" i="99"/>
  <c r="AJ71" i="99"/>
  <c r="AI71" i="99"/>
  <c r="AG71" i="99"/>
  <c r="AF71" i="99"/>
  <c r="AE71" i="99"/>
  <c r="AC71" i="99"/>
  <c r="AB71" i="99"/>
  <c r="AA71" i="99"/>
  <c r="Z71" i="99"/>
  <c r="Y71" i="99"/>
  <c r="X71" i="99"/>
  <c r="P71" i="99"/>
  <c r="O71" i="99"/>
  <c r="N71" i="99"/>
  <c r="M71" i="99"/>
  <c r="L71" i="99"/>
  <c r="K71" i="99"/>
  <c r="J71" i="99"/>
  <c r="I71" i="99"/>
  <c r="H71" i="99"/>
  <c r="AN70" i="99"/>
  <c r="AM70" i="99"/>
  <c r="AL70" i="99"/>
  <c r="AK70" i="99"/>
  <c r="AJ70" i="99"/>
  <c r="AI70" i="99"/>
  <c r="AG70" i="99"/>
  <c r="AF70" i="99"/>
  <c r="AE70" i="99"/>
  <c r="AC70" i="99"/>
  <c r="AB70" i="99"/>
  <c r="AA70" i="99"/>
  <c r="Z70" i="99"/>
  <c r="Y70" i="99"/>
  <c r="X70" i="99"/>
  <c r="P70" i="99"/>
  <c r="O70" i="99"/>
  <c r="N70" i="99"/>
  <c r="M70" i="99"/>
  <c r="L70" i="99"/>
  <c r="K70" i="99"/>
  <c r="J70" i="99"/>
  <c r="I70" i="99"/>
  <c r="H70" i="99"/>
  <c r="AN69" i="99"/>
  <c r="AM69" i="99"/>
  <c r="AL69" i="99"/>
  <c r="AK69" i="99"/>
  <c r="AJ69" i="99"/>
  <c r="AI69" i="99"/>
  <c r="AG69" i="99"/>
  <c r="AF69" i="99"/>
  <c r="AE69" i="99"/>
  <c r="AC69" i="99"/>
  <c r="AB69" i="99"/>
  <c r="AA69" i="99"/>
  <c r="Z69" i="99"/>
  <c r="Y69" i="99"/>
  <c r="X69" i="99"/>
  <c r="P69" i="99"/>
  <c r="O69" i="99"/>
  <c r="N69" i="99"/>
  <c r="M69" i="99"/>
  <c r="L69" i="99"/>
  <c r="K69" i="99"/>
  <c r="J69" i="99"/>
  <c r="I69" i="99"/>
  <c r="H69" i="99"/>
  <c r="AN63" i="99"/>
  <c r="AQ63" i="99" s="1"/>
  <c r="AM63" i="99"/>
  <c r="AL63" i="99"/>
  <c r="AK63" i="99"/>
  <c r="AJ63" i="99"/>
  <c r="AI63" i="99"/>
  <c r="AG63" i="99"/>
  <c r="AF63" i="99"/>
  <c r="AE63" i="99"/>
  <c r="P63" i="99"/>
  <c r="O63" i="99"/>
  <c r="N63" i="99"/>
  <c r="W62" i="99"/>
  <c r="AC62" i="99" s="1"/>
  <c r="V62" i="99"/>
  <c r="U62" i="99"/>
  <c r="T62" i="99"/>
  <c r="S62" i="99"/>
  <c r="Y62" i="99" s="1"/>
  <c r="R62" i="99"/>
  <c r="X62" i="99" s="1"/>
  <c r="G62" i="99"/>
  <c r="M62" i="99" s="1"/>
  <c r="F62" i="99"/>
  <c r="L62" i="99" s="1"/>
  <c r="E62" i="99"/>
  <c r="D62" i="99"/>
  <c r="J62" i="99" s="1"/>
  <c r="C62" i="99"/>
  <c r="I62" i="99" s="1"/>
  <c r="B62" i="99"/>
  <c r="AN61" i="99"/>
  <c r="AM61" i="99"/>
  <c r="AC61" i="99"/>
  <c r="AB61" i="99"/>
  <c r="AA61" i="99"/>
  <c r="Z61" i="99"/>
  <c r="Y61" i="99"/>
  <c r="X61" i="99"/>
  <c r="P61" i="99"/>
  <c r="O61" i="99"/>
  <c r="N61" i="99"/>
  <c r="M61" i="99"/>
  <c r="L61" i="99"/>
  <c r="K61" i="99"/>
  <c r="J61" i="99"/>
  <c r="I61" i="99"/>
  <c r="H61" i="99"/>
  <c r="AN60" i="99"/>
  <c r="AM60" i="99"/>
  <c r="AK60" i="99"/>
  <c r="AJ60" i="99"/>
  <c r="AI60" i="99"/>
  <c r="AG60" i="99"/>
  <c r="AF60" i="99"/>
  <c r="AE60" i="99"/>
  <c r="AC60" i="99"/>
  <c r="AB60" i="99"/>
  <c r="AA60" i="99"/>
  <c r="Z60" i="99"/>
  <c r="Y60" i="99"/>
  <c r="X60" i="99"/>
  <c r="P60" i="99"/>
  <c r="O60" i="99"/>
  <c r="N60" i="99"/>
  <c r="M60" i="99"/>
  <c r="L60" i="99"/>
  <c r="K60" i="99"/>
  <c r="J60" i="99"/>
  <c r="I60" i="99"/>
  <c r="H60" i="99"/>
  <c r="AN59" i="99"/>
  <c r="AM59" i="99"/>
  <c r="AL59" i="99"/>
  <c r="AK59" i="99"/>
  <c r="AJ59" i="99"/>
  <c r="AI59" i="99"/>
  <c r="AG59" i="99"/>
  <c r="AF59" i="99"/>
  <c r="AE59" i="99"/>
  <c r="AC59" i="99"/>
  <c r="AB59" i="99"/>
  <c r="AA59" i="99"/>
  <c r="Z59" i="99"/>
  <c r="Y59" i="99"/>
  <c r="X59" i="99"/>
  <c r="P59" i="99"/>
  <c r="O59" i="99"/>
  <c r="N59" i="99"/>
  <c r="M59" i="99"/>
  <c r="L59" i="99"/>
  <c r="K59" i="99"/>
  <c r="J59" i="99"/>
  <c r="I59" i="99"/>
  <c r="H59" i="99"/>
  <c r="AN58" i="99"/>
  <c r="AM58" i="99"/>
  <c r="AL58" i="99"/>
  <c r="AK58" i="99"/>
  <c r="AJ58" i="99"/>
  <c r="AI58" i="99"/>
  <c r="AG58" i="99"/>
  <c r="AF58" i="99"/>
  <c r="AE58" i="99"/>
  <c r="AC58" i="99"/>
  <c r="AB58" i="99"/>
  <c r="AA58" i="99"/>
  <c r="Z58" i="99"/>
  <c r="Y58" i="99"/>
  <c r="X58" i="99"/>
  <c r="P58" i="99"/>
  <c r="O58" i="99"/>
  <c r="N58" i="99"/>
  <c r="M58" i="99"/>
  <c r="L58" i="99"/>
  <c r="K58" i="99"/>
  <c r="J58" i="99"/>
  <c r="I58" i="99"/>
  <c r="H58" i="99"/>
  <c r="AN57" i="99"/>
  <c r="AM57" i="99"/>
  <c r="AC57" i="99"/>
  <c r="AB57" i="99"/>
  <c r="AA57" i="99"/>
  <c r="Z57" i="99"/>
  <c r="Y57" i="99"/>
  <c r="X57" i="99"/>
  <c r="P57" i="99"/>
  <c r="O57" i="99"/>
  <c r="N57" i="99"/>
  <c r="M57" i="99"/>
  <c r="L57" i="99"/>
  <c r="K57" i="99"/>
  <c r="J57" i="99"/>
  <c r="I57" i="99"/>
  <c r="H57" i="99"/>
  <c r="AN56" i="99"/>
  <c r="AM56" i="99"/>
  <c r="AL56" i="99"/>
  <c r="AK56" i="99"/>
  <c r="AJ56" i="99"/>
  <c r="AG56" i="99"/>
  <c r="AF56" i="99"/>
  <c r="AC56" i="99"/>
  <c r="AB56" i="99"/>
  <c r="AA56" i="99"/>
  <c r="Z56" i="99"/>
  <c r="Y56" i="99"/>
  <c r="X56" i="99"/>
  <c r="P56" i="99"/>
  <c r="O56" i="99"/>
  <c r="N56" i="99"/>
  <c r="M56" i="99"/>
  <c r="L56" i="99"/>
  <c r="K56" i="99"/>
  <c r="J56" i="99"/>
  <c r="I56" i="99"/>
  <c r="H56" i="99"/>
  <c r="AN55" i="99"/>
  <c r="AM55" i="99"/>
  <c r="AL55" i="99"/>
  <c r="AK55" i="99"/>
  <c r="AI55" i="99"/>
  <c r="AG55" i="99"/>
  <c r="AE55" i="99"/>
  <c r="AC55" i="99"/>
  <c r="AB55" i="99"/>
  <c r="AA55" i="99"/>
  <c r="Z55" i="99"/>
  <c r="Y55" i="99"/>
  <c r="X55" i="99"/>
  <c r="P55" i="99"/>
  <c r="O55" i="99"/>
  <c r="N55" i="99"/>
  <c r="M55" i="99"/>
  <c r="L55" i="99"/>
  <c r="K55" i="99"/>
  <c r="J55" i="99"/>
  <c r="I55" i="99"/>
  <c r="H55" i="99"/>
  <c r="AN54" i="99"/>
  <c r="AQ54" i="99" s="1"/>
  <c r="AM54" i="99"/>
  <c r="AL54" i="99"/>
  <c r="AK54" i="99"/>
  <c r="AJ54" i="99"/>
  <c r="AI54" i="99"/>
  <c r="AG54" i="99"/>
  <c r="AF54" i="99"/>
  <c r="AE54" i="99"/>
  <c r="AC54" i="99"/>
  <c r="AB54" i="99"/>
  <c r="AA54" i="99"/>
  <c r="Z54" i="99"/>
  <c r="Y54" i="99"/>
  <c r="X54" i="99"/>
  <c r="P54" i="99"/>
  <c r="O54" i="99"/>
  <c r="N54" i="99"/>
  <c r="M54" i="99"/>
  <c r="L54" i="99"/>
  <c r="K54" i="99"/>
  <c r="J54" i="99"/>
  <c r="I54" i="99"/>
  <c r="H54" i="99"/>
  <c r="AN53" i="99"/>
  <c r="AM53" i="99"/>
  <c r="AK53" i="99"/>
  <c r="AJ53" i="99"/>
  <c r="AI53" i="99"/>
  <c r="AG53" i="99"/>
  <c r="AF53" i="99"/>
  <c r="AE53" i="99"/>
  <c r="AC53" i="99"/>
  <c r="AB53" i="99"/>
  <c r="AA53" i="99"/>
  <c r="Z53" i="99"/>
  <c r="Y53" i="99"/>
  <c r="X53" i="99"/>
  <c r="P53" i="99"/>
  <c r="O53" i="99"/>
  <c r="N53" i="99"/>
  <c r="M53" i="99"/>
  <c r="L53" i="99"/>
  <c r="K53" i="99"/>
  <c r="J53" i="99"/>
  <c r="I53" i="99"/>
  <c r="H53" i="99"/>
  <c r="AN52" i="99"/>
  <c r="AM52" i="99"/>
  <c r="AK52" i="99"/>
  <c r="AI52" i="99"/>
  <c r="AG52" i="99"/>
  <c r="AF52" i="99"/>
  <c r="AE52" i="99"/>
  <c r="AC52" i="99"/>
  <c r="AB52" i="99"/>
  <c r="AA52" i="99"/>
  <c r="Z52" i="99"/>
  <c r="Y52" i="99"/>
  <c r="X52" i="99"/>
  <c r="P52" i="99"/>
  <c r="O52" i="99"/>
  <c r="N52" i="99"/>
  <c r="M52" i="99"/>
  <c r="L52" i="99"/>
  <c r="K52" i="99"/>
  <c r="J52" i="99"/>
  <c r="I52" i="99"/>
  <c r="H52" i="99"/>
  <c r="AN51" i="99"/>
  <c r="AM51" i="99"/>
  <c r="AL51" i="99"/>
  <c r="AK51" i="99"/>
  <c r="AJ51" i="99"/>
  <c r="AG51" i="99"/>
  <c r="AF51" i="99"/>
  <c r="AC51" i="99"/>
  <c r="AB51" i="99"/>
  <c r="AA51" i="99"/>
  <c r="Z51" i="99"/>
  <c r="Y51" i="99"/>
  <c r="X51" i="99"/>
  <c r="P51" i="99"/>
  <c r="O51" i="99"/>
  <c r="N51" i="99"/>
  <c r="M51" i="99"/>
  <c r="L51" i="99"/>
  <c r="K51" i="99"/>
  <c r="J51" i="99"/>
  <c r="I51" i="99"/>
  <c r="H51" i="99"/>
  <c r="AN50" i="99"/>
  <c r="AM50" i="99"/>
  <c r="AL50" i="99"/>
  <c r="AK50" i="99"/>
  <c r="AJ50" i="99"/>
  <c r="AI50" i="99"/>
  <c r="AG50" i="99"/>
  <c r="AF50" i="99"/>
  <c r="AE50" i="99"/>
  <c r="AC50" i="99"/>
  <c r="AB50" i="99"/>
  <c r="AA50" i="99"/>
  <c r="Z50" i="99"/>
  <c r="Y50" i="99"/>
  <c r="X50" i="99"/>
  <c r="P50" i="99"/>
  <c r="O50" i="99"/>
  <c r="N50" i="99"/>
  <c r="M50" i="99"/>
  <c r="L50" i="99"/>
  <c r="K50" i="99"/>
  <c r="J50" i="99"/>
  <c r="I50" i="99"/>
  <c r="H50" i="99"/>
  <c r="AN49" i="99"/>
  <c r="AM49" i="99"/>
  <c r="AL49" i="99"/>
  <c r="AK49" i="99"/>
  <c r="AJ49" i="99"/>
  <c r="AI49" i="99"/>
  <c r="AG49" i="99"/>
  <c r="AF49" i="99"/>
  <c r="AE49" i="99"/>
  <c r="AC49" i="99"/>
  <c r="AB49" i="99"/>
  <c r="AA49" i="99"/>
  <c r="Z49" i="99"/>
  <c r="Y49" i="99"/>
  <c r="X49" i="99"/>
  <c r="P49" i="99"/>
  <c r="O49" i="99"/>
  <c r="N49" i="99"/>
  <c r="M49" i="99"/>
  <c r="L49" i="99"/>
  <c r="K49" i="99"/>
  <c r="J49" i="99"/>
  <c r="I49" i="99"/>
  <c r="H49" i="99"/>
  <c r="AN48" i="99"/>
  <c r="AM48" i="99"/>
  <c r="AL48" i="99"/>
  <c r="AK48" i="99"/>
  <c r="AJ48" i="99"/>
  <c r="AI48" i="99"/>
  <c r="AG48" i="99"/>
  <c r="AF48" i="99"/>
  <c r="AE48" i="99"/>
  <c r="AC48" i="99"/>
  <c r="AB48" i="99"/>
  <c r="AA48" i="99"/>
  <c r="Z48" i="99"/>
  <c r="Y48" i="99"/>
  <c r="X48" i="99"/>
  <c r="P48" i="99"/>
  <c r="O48" i="99"/>
  <c r="N48" i="99"/>
  <c r="M48" i="99"/>
  <c r="L48" i="99"/>
  <c r="K48" i="99"/>
  <c r="J48" i="99"/>
  <c r="I48" i="99"/>
  <c r="H48" i="99"/>
  <c r="AN47" i="99"/>
  <c r="AM47" i="99"/>
  <c r="AL47" i="99"/>
  <c r="AK47" i="99"/>
  <c r="AJ47" i="99"/>
  <c r="AI47" i="99"/>
  <c r="AG47" i="99"/>
  <c r="AF47" i="99"/>
  <c r="AE47" i="99"/>
  <c r="AC47" i="99"/>
  <c r="AB47" i="99"/>
  <c r="AA47" i="99"/>
  <c r="Z47" i="99"/>
  <c r="Y47" i="99"/>
  <c r="X47" i="99"/>
  <c r="P47" i="99"/>
  <c r="O47" i="99"/>
  <c r="N47" i="99"/>
  <c r="M47" i="99"/>
  <c r="L47" i="99"/>
  <c r="K47" i="99"/>
  <c r="J47" i="99"/>
  <c r="I47" i="99"/>
  <c r="H47" i="99"/>
  <c r="AN46" i="99"/>
  <c r="AM46" i="99"/>
  <c r="AL46" i="99"/>
  <c r="AK46" i="99"/>
  <c r="AJ46" i="99"/>
  <c r="AI46" i="99"/>
  <c r="AG46" i="99"/>
  <c r="AF46" i="99"/>
  <c r="AE46" i="99"/>
  <c r="AC46" i="99"/>
  <c r="AB46" i="99"/>
  <c r="AA46" i="99"/>
  <c r="Z46" i="99"/>
  <c r="Y46" i="99"/>
  <c r="X46" i="99"/>
  <c r="P46" i="99"/>
  <c r="O46" i="99"/>
  <c r="N46" i="99"/>
  <c r="M46" i="99"/>
  <c r="L46" i="99"/>
  <c r="K46" i="99"/>
  <c r="J46" i="99"/>
  <c r="I46" i="99"/>
  <c r="H46" i="99"/>
  <c r="AN45" i="99"/>
  <c r="AM45" i="99"/>
  <c r="AL45" i="99"/>
  <c r="AK45" i="99"/>
  <c r="AJ45" i="99"/>
  <c r="AI45" i="99"/>
  <c r="AG45" i="99"/>
  <c r="AF45" i="99"/>
  <c r="AE45" i="99"/>
  <c r="AC45" i="99"/>
  <c r="AB45" i="99"/>
  <c r="AA45" i="99"/>
  <c r="Z45" i="99"/>
  <c r="Y45" i="99"/>
  <c r="X45" i="99"/>
  <c r="P45" i="99"/>
  <c r="O45" i="99"/>
  <c r="N45" i="99"/>
  <c r="M45" i="99"/>
  <c r="L45" i="99"/>
  <c r="K45" i="99"/>
  <c r="J45" i="99"/>
  <c r="I45" i="99"/>
  <c r="H45" i="99"/>
  <c r="AN44" i="99"/>
  <c r="AM44" i="99"/>
  <c r="AL44" i="99"/>
  <c r="AK44" i="99"/>
  <c r="AJ44" i="99"/>
  <c r="AI44" i="99"/>
  <c r="AG44" i="99"/>
  <c r="AF44" i="99"/>
  <c r="AE44" i="99"/>
  <c r="AC44" i="99"/>
  <c r="AB44" i="99"/>
  <c r="AA44" i="99"/>
  <c r="Z44" i="99"/>
  <c r="Y44" i="99"/>
  <c r="X44" i="99"/>
  <c r="P44" i="99"/>
  <c r="O44" i="99"/>
  <c r="N44" i="99"/>
  <c r="M44" i="99"/>
  <c r="L44" i="99"/>
  <c r="K44" i="99"/>
  <c r="J44" i="99"/>
  <c r="I44" i="99"/>
  <c r="H44" i="99"/>
  <c r="AN43" i="99"/>
  <c r="AM43" i="99"/>
  <c r="AL43" i="99"/>
  <c r="AK43" i="99"/>
  <c r="AJ43" i="99"/>
  <c r="AI43" i="99"/>
  <c r="AG43" i="99"/>
  <c r="AF43" i="99"/>
  <c r="AE43" i="99"/>
  <c r="AC43" i="99"/>
  <c r="AB43" i="99"/>
  <c r="AA43" i="99"/>
  <c r="Z43" i="99"/>
  <c r="Y43" i="99"/>
  <c r="X43" i="99"/>
  <c r="P43" i="99"/>
  <c r="O43" i="99"/>
  <c r="N43" i="99"/>
  <c r="M43" i="99"/>
  <c r="L43" i="99"/>
  <c r="K43" i="99"/>
  <c r="J43" i="99"/>
  <c r="I43" i="99"/>
  <c r="H43" i="99"/>
  <c r="AN42" i="99"/>
  <c r="AM42" i="99"/>
  <c r="AL42" i="99"/>
  <c r="AK42" i="99"/>
  <c r="AJ42" i="99"/>
  <c r="AI42" i="99"/>
  <c r="AG42" i="99"/>
  <c r="AF42" i="99"/>
  <c r="AE42" i="99"/>
  <c r="AC42" i="99"/>
  <c r="AB42" i="99"/>
  <c r="AA42" i="99"/>
  <c r="Z42" i="99"/>
  <c r="Y42" i="99"/>
  <c r="X42" i="99"/>
  <c r="P42" i="99"/>
  <c r="O42" i="99"/>
  <c r="N42" i="99"/>
  <c r="M42" i="99"/>
  <c r="L42" i="99"/>
  <c r="K42" i="99"/>
  <c r="J42" i="99"/>
  <c r="I42" i="99"/>
  <c r="H42" i="99"/>
  <c r="AN41" i="99"/>
  <c r="AM41" i="99"/>
  <c r="AL41" i="99"/>
  <c r="AK41" i="99"/>
  <c r="AJ41" i="99"/>
  <c r="AI41" i="99"/>
  <c r="AG41" i="99"/>
  <c r="AF41" i="99"/>
  <c r="AE41" i="99"/>
  <c r="AC41" i="99"/>
  <c r="AB41" i="99"/>
  <c r="AA41" i="99"/>
  <c r="Z41" i="99"/>
  <c r="Y41" i="99"/>
  <c r="X41" i="99"/>
  <c r="P41" i="99"/>
  <c r="O41" i="99"/>
  <c r="N41" i="99"/>
  <c r="M41" i="99"/>
  <c r="L41" i="99"/>
  <c r="K41" i="99"/>
  <c r="J41" i="99"/>
  <c r="I41" i="99"/>
  <c r="H41" i="99"/>
  <c r="AN40" i="99"/>
  <c r="AM40" i="99"/>
  <c r="AL40" i="99"/>
  <c r="AK40" i="99"/>
  <c r="AJ40" i="99"/>
  <c r="AI40" i="99"/>
  <c r="AG40" i="99"/>
  <c r="AF40" i="99"/>
  <c r="AE40" i="99"/>
  <c r="AC40" i="99"/>
  <c r="AB40" i="99"/>
  <c r="AA40" i="99"/>
  <c r="Z40" i="99"/>
  <c r="Y40" i="99"/>
  <c r="X40" i="99"/>
  <c r="P40" i="99"/>
  <c r="O40" i="99"/>
  <c r="N40" i="99"/>
  <c r="M40" i="99"/>
  <c r="L40" i="99"/>
  <c r="K40" i="99"/>
  <c r="J40" i="99"/>
  <c r="J63" i="99" s="1"/>
  <c r="I40" i="99"/>
  <c r="H40" i="99"/>
  <c r="AN33" i="99"/>
  <c r="AM33" i="99"/>
  <c r="AL33" i="99"/>
  <c r="AK33" i="99"/>
  <c r="AJ33" i="99"/>
  <c r="AI33" i="99"/>
  <c r="AG33" i="99"/>
  <c r="AF33" i="99"/>
  <c r="AE33" i="99"/>
  <c r="P33" i="99"/>
  <c r="O33" i="99"/>
  <c r="N33" i="99"/>
  <c r="W32" i="99"/>
  <c r="AC32" i="99" s="1"/>
  <c r="V32" i="99"/>
  <c r="U32" i="99"/>
  <c r="T32" i="99"/>
  <c r="S32" i="99"/>
  <c r="Y32" i="99" s="1"/>
  <c r="R32" i="99"/>
  <c r="X32" i="99" s="1"/>
  <c r="G32" i="99"/>
  <c r="F32" i="99"/>
  <c r="L32" i="99" s="1"/>
  <c r="E32" i="99"/>
  <c r="K32" i="99" s="1"/>
  <c r="D32" i="99"/>
  <c r="J32" i="99" s="1"/>
  <c r="C32" i="99"/>
  <c r="I32" i="99" s="1"/>
  <c r="B32" i="99"/>
  <c r="H32" i="99" s="1"/>
  <c r="AN31" i="99"/>
  <c r="AM31" i="99"/>
  <c r="AL31" i="99"/>
  <c r="AO31" i="99" s="1"/>
  <c r="AK31" i="99"/>
  <c r="AJ31" i="99"/>
  <c r="AI31" i="99"/>
  <c r="AG31" i="99"/>
  <c r="AF31" i="99"/>
  <c r="AE31" i="99"/>
  <c r="AC31" i="99"/>
  <c r="AB31" i="99"/>
  <c r="AA31" i="99"/>
  <c r="Z31" i="99"/>
  <c r="Y31" i="99"/>
  <c r="X31" i="99"/>
  <c r="P31" i="99"/>
  <c r="O31" i="99"/>
  <c r="N31" i="99"/>
  <c r="M31" i="99"/>
  <c r="L31" i="99"/>
  <c r="K31" i="99"/>
  <c r="J31" i="99"/>
  <c r="I31" i="99"/>
  <c r="H31" i="99"/>
  <c r="AN30" i="99"/>
  <c r="AM30" i="99"/>
  <c r="AL30" i="99"/>
  <c r="AK30" i="99"/>
  <c r="AJ30" i="99"/>
  <c r="AI30" i="99"/>
  <c r="AG30" i="99"/>
  <c r="AF30" i="99"/>
  <c r="AE30" i="99"/>
  <c r="AC30" i="99"/>
  <c r="AB30" i="99"/>
  <c r="AA30" i="99"/>
  <c r="Z30" i="99"/>
  <c r="Y30" i="99"/>
  <c r="X30" i="99"/>
  <c r="P30" i="99"/>
  <c r="O30" i="99"/>
  <c r="N30" i="99"/>
  <c r="M30" i="99"/>
  <c r="L30" i="99"/>
  <c r="K30" i="99"/>
  <c r="J30" i="99"/>
  <c r="I30" i="99"/>
  <c r="H30" i="99"/>
  <c r="AN29" i="99"/>
  <c r="AM29" i="99"/>
  <c r="AL29" i="99"/>
  <c r="AK29" i="99"/>
  <c r="AJ29" i="99"/>
  <c r="AI29" i="99"/>
  <c r="AG29" i="99"/>
  <c r="AF29" i="99"/>
  <c r="AE29" i="99"/>
  <c r="AC29" i="99"/>
  <c r="AB29" i="99"/>
  <c r="AA29" i="99"/>
  <c r="Z29" i="99"/>
  <c r="Y29" i="99"/>
  <c r="X29" i="99"/>
  <c r="P29" i="99"/>
  <c r="O29" i="99"/>
  <c r="N29" i="99"/>
  <c r="M29" i="99"/>
  <c r="L29" i="99"/>
  <c r="K29" i="99"/>
  <c r="J29" i="99"/>
  <c r="I29" i="99"/>
  <c r="H29" i="99"/>
  <c r="AN28" i="99"/>
  <c r="AM28" i="99"/>
  <c r="AL28" i="99"/>
  <c r="AK28" i="99"/>
  <c r="AJ28" i="99"/>
  <c r="AI28" i="99"/>
  <c r="AG28" i="99"/>
  <c r="AF28" i="99"/>
  <c r="AE28" i="99"/>
  <c r="AC28" i="99"/>
  <c r="AB28" i="99"/>
  <c r="AA28" i="99"/>
  <c r="Z28" i="99"/>
  <c r="Y28" i="99"/>
  <c r="X28" i="99"/>
  <c r="P28" i="99"/>
  <c r="O28" i="99"/>
  <c r="N28" i="99"/>
  <c r="M28" i="99"/>
  <c r="L28" i="99"/>
  <c r="K28" i="99"/>
  <c r="J28" i="99"/>
  <c r="I28" i="99"/>
  <c r="H28" i="99"/>
  <c r="AN27" i="99"/>
  <c r="AM27" i="99"/>
  <c r="AL27" i="99"/>
  <c r="AK27" i="99"/>
  <c r="AJ27" i="99"/>
  <c r="AI27" i="99"/>
  <c r="AG27" i="99"/>
  <c r="AF27" i="99"/>
  <c r="AE27" i="99"/>
  <c r="AC27" i="99"/>
  <c r="AB27" i="99"/>
  <c r="AA27" i="99"/>
  <c r="Z27" i="99"/>
  <c r="Y27" i="99"/>
  <c r="X27" i="99"/>
  <c r="P27" i="99"/>
  <c r="O27" i="99"/>
  <c r="N27" i="99"/>
  <c r="M27" i="99"/>
  <c r="L27" i="99"/>
  <c r="K27" i="99"/>
  <c r="J27" i="99"/>
  <c r="I27" i="99"/>
  <c r="H27" i="99"/>
  <c r="AN26" i="99"/>
  <c r="AM26" i="99"/>
  <c r="AL26" i="99"/>
  <c r="AK26" i="99"/>
  <c r="AJ26" i="99"/>
  <c r="AI26" i="99"/>
  <c r="AG26" i="99"/>
  <c r="AF26" i="99"/>
  <c r="AE26" i="99"/>
  <c r="AC26" i="99"/>
  <c r="AB26" i="99"/>
  <c r="AA26" i="99"/>
  <c r="Z26" i="99"/>
  <c r="Y26" i="99"/>
  <c r="X26" i="99"/>
  <c r="P26" i="99"/>
  <c r="O26" i="99"/>
  <c r="N26" i="99"/>
  <c r="M26" i="99"/>
  <c r="L26" i="99"/>
  <c r="K26" i="99"/>
  <c r="J26" i="99"/>
  <c r="I26" i="99"/>
  <c r="H26" i="99"/>
  <c r="AN25" i="99"/>
  <c r="AM25" i="99"/>
  <c r="AL25" i="99"/>
  <c r="AK25" i="99"/>
  <c r="AJ25" i="99"/>
  <c r="AI25" i="99"/>
  <c r="AG25" i="99"/>
  <c r="AF25" i="99"/>
  <c r="AE25" i="99"/>
  <c r="AC25" i="99"/>
  <c r="AB25" i="99"/>
  <c r="AA25" i="99"/>
  <c r="Z25" i="99"/>
  <c r="Y25" i="99"/>
  <c r="X25" i="99"/>
  <c r="P25" i="99"/>
  <c r="O25" i="99"/>
  <c r="N25" i="99"/>
  <c r="M25" i="99"/>
  <c r="L25" i="99"/>
  <c r="K25" i="99"/>
  <c r="J25" i="99"/>
  <c r="I25" i="99"/>
  <c r="H25" i="99"/>
  <c r="AN24" i="99"/>
  <c r="AM24" i="99"/>
  <c r="AL24" i="99"/>
  <c r="AK24" i="99"/>
  <c r="AJ24" i="99"/>
  <c r="AI24" i="99"/>
  <c r="AG24" i="99"/>
  <c r="AF24" i="99"/>
  <c r="AE24" i="99"/>
  <c r="AC24" i="99"/>
  <c r="AB24" i="99"/>
  <c r="AA24" i="99"/>
  <c r="Z24" i="99"/>
  <c r="Y24" i="99"/>
  <c r="X24" i="99"/>
  <c r="P24" i="99"/>
  <c r="O24" i="99"/>
  <c r="N24" i="99"/>
  <c r="M24" i="99"/>
  <c r="L24" i="99"/>
  <c r="K24" i="99"/>
  <c r="J24" i="99"/>
  <c r="I24" i="99"/>
  <c r="H24" i="99"/>
  <c r="AN23" i="99"/>
  <c r="AM23" i="99"/>
  <c r="AL23" i="99"/>
  <c r="AK23" i="99"/>
  <c r="AJ23" i="99"/>
  <c r="AI23" i="99"/>
  <c r="AG23" i="99"/>
  <c r="AF23" i="99"/>
  <c r="AE23" i="99"/>
  <c r="AC23" i="99"/>
  <c r="AB23" i="99"/>
  <c r="AA23" i="99"/>
  <c r="Z23" i="99"/>
  <c r="Y23" i="99"/>
  <c r="X23" i="99"/>
  <c r="P23" i="99"/>
  <c r="O23" i="99"/>
  <c r="N23" i="99"/>
  <c r="M23" i="99"/>
  <c r="L23" i="99"/>
  <c r="K23" i="99"/>
  <c r="J23" i="99"/>
  <c r="I23" i="99"/>
  <c r="H23" i="99"/>
  <c r="AN22" i="99"/>
  <c r="AM22" i="99"/>
  <c r="AL22" i="99"/>
  <c r="AK22" i="99"/>
  <c r="AJ22" i="99"/>
  <c r="AI22" i="99"/>
  <c r="AG22" i="99"/>
  <c r="AF22" i="99"/>
  <c r="AE22" i="99"/>
  <c r="AC22" i="99"/>
  <c r="AB22" i="99"/>
  <c r="AA22" i="99"/>
  <c r="Z22" i="99"/>
  <c r="Y22" i="99"/>
  <c r="X22" i="99"/>
  <c r="P22" i="99"/>
  <c r="O22" i="99"/>
  <c r="N22" i="99"/>
  <c r="M22" i="99"/>
  <c r="L22" i="99"/>
  <c r="K22" i="99"/>
  <c r="J22" i="99"/>
  <c r="I22" i="99"/>
  <c r="H22" i="99"/>
  <c r="AN21" i="99"/>
  <c r="AM21" i="99"/>
  <c r="AL21" i="99"/>
  <c r="AK21" i="99"/>
  <c r="AJ21" i="99"/>
  <c r="AI21" i="99"/>
  <c r="AG21" i="99"/>
  <c r="AF21" i="99"/>
  <c r="AE21" i="99"/>
  <c r="AC21" i="99"/>
  <c r="AB21" i="99"/>
  <c r="AA21" i="99"/>
  <c r="Z21" i="99"/>
  <c r="Y21" i="99"/>
  <c r="X21" i="99"/>
  <c r="P21" i="99"/>
  <c r="O21" i="99"/>
  <c r="N21" i="99"/>
  <c r="M21" i="99"/>
  <c r="L21" i="99"/>
  <c r="K21" i="99"/>
  <c r="J21" i="99"/>
  <c r="I21" i="99"/>
  <c r="H21" i="99"/>
  <c r="AN20" i="99"/>
  <c r="AM20" i="99"/>
  <c r="AL20" i="99"/>
  <c r="AK20" i="99"/>
  <c r="AJ20" i="99"/>
  <c r="AI20" i="99"/>
  <c r="AG20" i="99"/>
  <c r="AF20" i="99"/>
  <c r="AE20" i="99"/>
  <c r="AC20" i="99"/>
  <c r="AB20" i="99"/>
  <c r="AA20" i="99"/>
  <c r="Z20" i="99"/>
  <c r="Y20" i="99"/>
  <c r="X20" i="99"/>
  <c r="P20" i="99"/>
  <c r="O20" i="99"/>
  <c r="N20" i="99"/>
  <c r="M20" i="99"/>
  <c r="L20" i="99"/>
  <c r="K20" i="99"/>
  <c r="J20" i="99"/>
  <c r="I20" i="99"/>
  <c r="H20" i="99"/>
  <c r="AN19" i="99"/>
  <c r="AM19" i="99"/>
  <c r="AL19" i="99"/>
  <c r="AK19" i="99"/>
  <c r="AJ19" i="99"/>
  <c r="AI19" i="99"/>
  <c r="AG19" i="99"/>
  <c r="AF19" i="99"/>
  <c r="AE19" i="99"/>
  <c r="AC19" i="99"/>
  <c r="AB19" i="99"/>
  <c r="AA19" i="99"/>
  <c r="Z19" i="99"/>
  <c r="Y19" i="99"/>
  <c r="X19" i="99"/>
  <c r="P19" i="99"/>
  <c r="O19" i="99"/>
  <c r="N19" i="99"/>
  <c r="M19" i="99"/>
  <c r="L19" i="99"/>
  <c r="K19" i="99"/>
  <c r="J19" i="99"/>
  <c r="I19" i="99"/>
  <c r="H19" i="99"/>
  <c r="AN18" i="99"/>
  <c r="AM18" i="99"/>
  <c r="AL18" i="99"/>
  <c r="AK18" i="99"/>
  <c r="AJ18" i="99"/>
  <c r="AI18" i="99"/>
  <c r="AG18" i="99"/>
  <c r="AF18" i="99"/>
  <c r="AE18" i="99"/>
  <c r="AC18" i="99"/>
  <c r="AB18" i="99"/>
  <c r="AA18" i="99"/>
  <c r="Z18" i="99"/>
  <c r="Y18" i="99"/>
  <c r="X18" i="99"/>
  <c r="P18" i="99"/>
  <c r="O18" i="99"/>
  <c r="N18" i="99"/>
  <c r="M18" i="99"/>
  <c r="L18" i="99"/>
  <c r="K18" i="99"/>
  <c r="J18" i="99"/>
  <c r="I18" i="99"/>
  <c r="H18" i="99"/>
  <c r="AN17" i="99"/>
  <c r="AM17" i="99"/>
  <c r="AL17" i="99"/>
  <c r="AK17" i="99"/>
  <c r="AJ17" i="99"/>
  <c r="AI17" i="99"/>
  <c r="AG17" i="99"/>
  <c r="AF17" i="99"/>
  <c r="AE17" i="99"/>
  <c r="AC17" i="99"/>
  <c r="AB17" i="99"/>
  <c r="AA17" i="99"/>
  <c r="Z17" i="99"/>
  <c r="Y17" i="99"/>
  <c r="X17" i="99"/>
  <c r="P17" i="99"/>
  <c r="O17" i="99"/>
  <c r="N17" i="99"/>
  <c r="M17" i="99"/>
  <c r="L17" i="99"/>
  <c r="K17" i="99"/>
  <c r="J17" i="99"/>
  <c r="I17" i="99"/>
  <c r="H17" i="99"/>
  <c r="AN16" i="99"/>
  <c r="AM16" i="99"/>
  <c r="AL16" i="99"/>
  <c r="AK16" i="99"/>
  <c r="AJ16" i="99"/>
  <c r="AI16" i="99"/>
  <c r="AG16" i="99"/>
  <c r="AF16" i="99"/>
  <c r="AE16" i="99"/>
  <c r="AC16" i="99"/>
  <c r="AB16" i="99"/>
  <c r="AA16" i="99"/>
  <c r="Z16" i="99"/>
  <c r="Y16" i="99"/>
  <c r="X16" i="99"/>
  <c r="P16" i="99"/>
  <c r="O16" i="99"/>
  <c r="N16" i="99"/>
  <c r="M16" i="99"/>
  <c r="L16" i="99"/>
  <c r="K16" i="99"/>
  <c r="J16" i="99"/>
  <c r="I16" i="99"/>
  <c r="H16" i="99"/>
  <c r="AN15" i="99"/>
  <c r="AM15" i="99"/>
  <c r="AL15" i="99"/>
  <c r="AK15" i="99"/>
  <c r="AJ15" i="99"/>
  <c r="AI15" i="99"/>
  <c r="AG15" i="99"/>
  <c r="AF15" i="99"/>
  <c r="AE15" i="99"/>
  <c r="AC15" i="99"/>
  <c r="AB15" i="99"/>
  <c r="AA15" i="99"/>
  <c r="Z15" i="99"/>
  <c r="Y15" i="99"/>
  <c r="X15" i="99"/>
  <c r="P15" i="99"/>
  <c r="O15" i="99"/>
  <c r="N15" i="99"/>
  <c r="M15" i="99"/>
  <c r="L15" i="99"/>
  <c r="K15" i="99"/>
  <c r="J15" i="99"/>
  <c r="I15" i="99"/>
  <c r="H15" i="99"/>
  <c r="AN14" i="99"/>
  <c r="AM14" i="99"/>
  <c r="AL14" i="99"/>
  <c r="AK14" i="99"/>
  <c r="AJ14" i="99"/>
  <c r="AI14" i="99"/>
  <c r="AG14" i="99"/>
  <c r="AF14" i="99"/>
  <c r="AE14" i="99"/>
  <c r="AC14" i="99"/>
  <c r="AB14" i="99"/>
  <c r="AA14" i="99"/>
  <c r="Z14" i="99"/>
  <c r="Y14" i="99"/>
  <c r="X14" i="99"/>
  <c r="P14" i="99"/>
  <c r="O14" i="99"/>
  <c r="N14" i="99"/>
  <c r="M14" i="99"/>
  <c r="L14" i="99"/>
  <c r="K14" i="99"/>
  <c r="J14" i="99"/>
  <c r="I14" i="99"/>
  <c r="H14" i="99"/>
  <c r="AN13" i="99"/>
  <c r="AM13" i="99"/>
  <c r="AL13" i="99"/>
  <c r="AK13" i="99"/>
  <c r="AJ13" i="99"/>
  <c r="AI13" i="99"/>
  <c r="AG13" i="99"/>
  <c r="AF13" i="99"/>
  <c r="AE13" i="99"/>
  <c r="AC13" i="99"/>
  <c r="AB13" i="99"/>
  <c r="AA13" i="99"/>
  <c r="Z13" i="99"/>
  <c r="Y13" i="99"/>
  <c r="X13" i="99"/>
  <c r="P13" i="99"/>
  <c r="O13" i="99"/>
  <c r="N13" i="99"/>
  <c r="M13" i="99"/>
  <c r="L13" i="99"/>
  <c r="K13" i="99"/>
  <c r="J13" i="99"/>
  <c r="I13" i="99"/>
  <c r="H13" i="99"/>
  <c r="AN12" i="99"/>
  <c r="AM12" i="99"/>
  <c r="AL12" i="99"/>
  <c r="AK12" i="99"/>
  <c r="AJ12" i="99"/>
  <c r="AI12" i="99"/>
  <c r="AG12" i="99"/>
  <c r="AF12" i="99"/>
  <c r="AE12" i="99"/>
  <c r="AC12" i="99"/>
  <c r="AB12" i="99"/>
  <c r="AA12" i="99"/>
  <c r="Z12" i="99"/>
  <c r="Y12" i="99"/>
  <c r="X12" i="99"/>
  <c r="P12" i="99"/>
  <c r="O12" i="99"/>
  <c r="N12" i="99"/>
  <c r="M12" i="99"/>
  <c r="L12" i="99"/>
  <c r="K12" i="99"/>
  <c r="J12" i="99"/>
  <c r="I12" i="99"/>
  <c r="H12" i="99"/>
  <c r="AN11" i="99"/>
  <c r="AM11" i="99"/>
  <c r="AL11" i="99"/>
  <c r="AK11" i="99"/>
  <c r="AJ11" i="99"/>
  <c r="AI11" i="99"/>
  <c r="AG11" i="99"/>
  <c r="AF11" i="99"/>
  <c r="AE11" i="99"/>
  <c r="AC11" i="99"/>
  <c r="AB11" i="99"/>
  <c r="AA11" i="99"/>
  <c r="Z11" i="99"/>
  <c r="Y11" i="99"/>
  <c r="X11" i="99"/>
  <c r="P11" i="99"/>
  <c r="O11" i="99"/>
  <c r="N11" i="99"/>
  <c r="M11" i="99"/>
  <c r="L11" i="99"/>
  <c r="K11" i="99"/>
  <c r="J11" i="99"/>
  <c r="I11" i="99"/>
  <c r="H11" i="99"/>
  <c r="AN10" i="99"/>
  <c r="AM10" i="99"/>
  <c r="AL10" i="99"/>
  <c r="AK10" i="99"/>
  <c r="AJ10" i="99"/>
  <c r="AI10" i="99"/>
  <c r="AG10" i="99"/>
  <c r="AF10" i="99"/>
  <c r="AE10" i="99"/>
  <c r="AC10" i="99"/>
  <c r="AB10" i="99"/>
  <c r="AA10" i="99"/>
  <c r="Z10" i="99"/>
  <c r="Y10" i="99"/>
  <c r="X10" i="99"/>
  <c r="P10" i="99"/>
  <c r="O10" i="99"/>
  <c r="N10" i="99"/>
  <c r="M10" i="99"/>
  <c r="L10" i="99"/>
  <c r="K10" i="99"/>
  <c r="J10" i="99"/>
  <c r="I10" i="99"/>
  <c r="H10" i="99"/>
  <c r="AN9" i="99"/>
  <c r="AM9" i="99"/>
  <c r="AL9" i="99"/>
  <c r="AK9" i="99"/>
  <c r="AJ9" i="99"/>
  <c r="AI9" i="99"/>
  <c r="AG9" i="99"/>
  <c r="AF9" i="99"/>
  <c r="AE9" i="99"/>
  <c r="AC9" i="99"/>
  <c r="AB9" i="99"/>
  <c r="AA9" i="99"/>
  <c r="Z9" i="99"/>
  <c r="Y9" i="99"/>
  <c r="X9" i="99"/>
  <c r="P9" i="99"/>
  <c r="O9" i="99"/>
  <c r="N9" i="99"/>
  <c r="M9" i="99"/>
  <c r="L9" i="99"/>
  <c r="K9" i="99"/>
  <c r="J9" i="99"/>
  <c r="I9" i="99"/>
  <c r="H9" i="99"/>
  <c r="AN8" i="99"/>
  <c r="AM8" i="99"/>
  <c r="AL8" i="99"/>
  <c r="AK8" i="99"/>
  <c r="AJ8" i="99"/>
  <c r="AI8" i="99"/>
  <c r="AG8" i="99"/>
  <c r="AF8" i="99"/>
  <c r="AE8" i="99"/>
  <c r="AC8" i="99"/>
  <c r="AB8" i="99"/>
  <c r="AA8" i="99"/>
  <c r="Z8" i="99"/>
  <c r="Y8" i="99"/>
  <c r="X8" i="99"/>
  <c r="P8" i="99"/>
  <c r="O8" i="99"/>
  <c r="N8" i="99"/>
  <c r="M8" i="99"/>
  <c r="L8" i="99"/>
  <c r="K8" i="99"/>
  <c r="J8" i="99"/>
  <c r="I8" i="99"/>
  <c r="H8" i="99"/>
  <c r="AN7" i="99"/>
  <c r="AM7" i="99"/>
  <c r="AL7" i="99"/>
  <c r="AK7" i="99"/>
  <c r="AJ7" i="99"/>
  <c r="AI7" i="99"/>
  <c r="AG7" i="99"/>
  <c r="AF7" i="99"/>
  <c r="AE7" i="99"/>
  <c r="AC7" i="99"/>
  <c r="AB7" i="99"/>
  <c r="AA7" i="99"/>
  <c r="Z7" i="99"/>
  <c r="Y7" i="99"/>
  <c r="X7" i="99"/>
  <c r="X33" i="99" s="1"/>
  <c r="P7" i="99"/>
  <c r="O7" i="99"/>
  <c r="N7" i="99"/>
  <c r="M7" i="99"/>
  <c r="L7" i="99"/>
  <c r="L33" i="99" s="1"/>
  <c r="K7" i="99"/>
  <c r="K33" i="99" s="1"/>
  <c r="J7" i="99"/>
  <c r="J33" i="99" s="1"/>
  <c r="I7" i="99"/>
  <c r="H7" i="99"/>
  <c r="J54" i="98"/>
  <c r="I54" i="98"/>
  <c r="M54" i="98" s="1"/>
  <c r="H54" i="98"/>
  <c r="G54" i="98"/>
  <c r="N54" i="98" s="1"/>
  <c r="F54" i="98"/>
  <c r="E54" i="98"/>
  <c r="G53" i="98"/>
  <c r="F53" i="98"/>
  <c r="J52" i="98"/>
  <c r="I52" i="98"/>
  <c r="H52" i="98"/>
  <c r="G52" i="98"/>
  <c r="F52" i="98"/>
  <c r="E52" i="98"/>
  <c r="J51" i="98"/>
  <c r="I51" i="98"/>
  <c r="H51" i="98"/>
  <c r="G51" i="98"/>
  <c r="F51" i="98"/>
  <c r="E51" i="98"/>
  <c r="J50" i="98"/>
  <c r="I50" i="98"/>
  <c r="H50" i="98"/>
  <c r="L50" i="98" s="1"/>
  <c r="G50" i="98"/>
  <c r="F50" i="98"/>
  <c r="E50" i="98"/>
  <c r="J49" i="98"/>
  <c r="N49" i="98" s="1"/>
  <c r="I49" i="98"/>
  <c r="G49" i="98"/>
  <c r="F49" i="98"/>
  <c r="J48" i="98"/>
  <c r="I48" i="98"/>
  <c r="H48" i="98"/>
  <c r="G48" i="98"/>
  <c r="F48" i="98"/>
  <c r="E48" i="98"/>
  <c r="J47" i="98"/>
  <c r="I47" i="98"/>
  <c r="H47" i="98"/>
  <c r="G47" i="98"/>
  <c r="F47" i="98"/>
  <c r="E47" i="98"/>
  <c r="J46" i="98"/>
  <c r="I46" i="98"/>
  <c r="H46" i="98"/>
  <c r="G46" i="98"/>
  <c r="F46" i="98"/>
  <c r="E46" i="98"/>
  <c r="J38" i="98"/>
  <c r="U38" i="98" s="1"/>
  <c r="I38" i="98"/>
  <c r="H38" i="98"/>
  <c r="G38" i="98"/>
  <c r="N38" i="98" s="1"/>
  <c r="F38" i="98"/>
  <c r="M38" i="98" s="1"/>
  <c r="E38" i="98"/>
  <c r="J37" i="98"/>
  <c r="I37" i="98"/>
  <c r="H37" i="98"/>
  <c r="O37" i="98" s="1"/>
  <c r="G37" i="98"/>
  <c r="N37" i="98" s="1"/>
  <c r="F37" i="98"/>
  <c r="E37" i="98"/>
  <c r="J36" i="98"/>
  <c r="I36" i="98"/>
  <c r="H36" i="98"/>
  <c r="G36" i="98"/>
  <c r="F36" i="98"/>
  <c r="E36" i="98"/>
  <c r="U35" i="98"/>
  <c r="T35" i="98"/>
  <c r="S35" i="98"/>
  <c r="U34" i="98"/>
  <c r="T34" i="98"/>
  <c r="M34" i="98"/>
  <c r="L34" i="98"/>
  <c r="U33" i="98"/>
  <c r="T33" i="98"/>
  <c r="S33" i="98"/>
  <c r="P33" i="98"/>
  <c r="O33" i="98"/>
  <c r="M33" i="98"/>
  <c r="L33" i="98"/>
  <c r="U32" i="98"/>
  <c r="T32" i="98"/>
  <c r="S32" i="98"/>
  <c r="P32" i="98"/>
  <c r="O32" i="98"/>
  <c r="M32" i="98"/>
  <c r="L32" i="98"/>
  <c r="U31" i="98"/>
  <c r="T31" i="98"/>
  <c r="S31" i="98"/>
  <c r="Q31" i="98"/>
  <c r="P31" i="98"/>
  <c r="O31" i="98"/>
  <c r="N31" i="98"/>
  <c r="M31" i="98"/>
  <c r="L31" i="98"/>
  <c r="U30" i="98"/>
  <c r="T30" i="98"/>
  <c r="Q30" i="98"/>
  <c r="P30" i="98"/>
  <c r="O30" i="98"/>
  <c r="N30" i="98"/>
  <c r="M30" i="98"/>
  <c r="L30" i="98"/>
  <c r="U29" i="98"/>
  <c r="T29" i="98"/>
  <c r="S29" i="98"/>
  <c r="Q29" i="98"/>
  <c r="P29" i="98"/>
  <c r="O29" i="98"/>
  <c r="N29" i="98"/>
  <c r="M29" i="98"/>
  <c r="L29" i="98"/>
  <c r="U28" i="98"/>
  <c r="T28" i="98"/>
  <c r="S28" i="98"/>
  <c r="Q28" i="98"/>
  <c r="P28" i="98"/>
  <c r="O28" i="98"/>
  <c r="N28" i="98"/>
  <c r="M28" i="98"/>
  <c r="L28" i="98"/>
  <c r="U27" i="98"/>
  <c r="T27" i="98"/>
  <c r="S27" i="98"/>
  <c r="Q27" i="98"/>
  <c r="Q35" i="98" s="1"/>
  <c r="P27" i="98"/>
  <c r="O27" i="98"/>
  <c r="O35" i="98" s="1"/>
  <c r="N27" i="98"/>
  <c r="N35" i="98" s="1"/>
  <c r="M27" i="98"/>
  <c r="M35" i="98" s="1"/>
  <c r="L27" i="98"/>
  <c r="L25" i="98"/>
  <c r="J19" i="98"/>
  <c r="Q19" i="98" s="1"/>
  <c r="I19" i="98"/>
  <c r="H19" i="98"/>
  <c r="O19" i="98" s="1"/>
  <c r="G19" i="98"/>
  <c r="N19" i="98" s="1"/>
  <c r="F19" i="98"/>
  <c r="E19" i="98"/>
  <c r="L19" i="98" s="1"/>
  <c r="J18" i="98"/>
  <c r="Q18" i="98" s="1"/>
  <c r="I18" i="98"/>
  <c r="P18" i="98" s="1"/>
  <c r="H18" i="98"/>
  <c r="S18" i="98" s="1"/>
  <c r="G18" i="98"/>
  <c r="N18" i="98" s="1"/>
  <c r="F18" i="98"/>
  <c r="M18" i="98" s="1"/>
  <c r="E18" i="98"/>
  <c r="L18" i="98" s="1"/>
  <c r="J17" i="98"/>
  <c r="Q17" i="98" s="1"/>
  <c r="I17" i="98"/>
  <c r="P17" i="98" s="1"/>
  <c r="H17" i="98"/>
  <c r="G17" i="98"/>
  <c r="N17" i="98" s="1"/>
  <c r="F17" i="98"/>
  <c r="M17" i="98" s="1"/>
  <c r="E17" i="98"/>
  <c r="U16" i="98"/>
  <c r="T16" i="98"/>
  <c r="S16" i="98"/>
  <c r="U15" i="98"/>
  <c r="T15" i="98"/>
  <c r="M15" i="98"/>
  <c r="L15" i="98"/>
  <c r="U14" i="98"/>
  <c r="T14" i="98"/>
  <c r="S14" i="98"/>
  <c r="P14" i="98"/>
  <c r="O14" i="98"/>
  <c r="Q14" i="98" s="1"/>
  <c r="M14" i="98"/>
  <c r="L14" i="98"/>
  <c r="U13" i="98"/>
  <c r="T13" i="98"/>
  <c r="S13" i="98"/>
  <c r="P13" i="98"/>
  <c r="Q13" i="98" s="1"/>
  <c r="O13" i="98"/>
  <c r="M13" i="98"/>
  <c r="L13" i="98"/>
  <c r="U12" i="98"/>
  <c r="T12" i="98"/>
  <c r="S12" i="98"/>
  <c r="Q12" i="98"/>
  <c r="P12" i="98"/>
  <c r="O12" i="98"/>
  <c r="N12" i="98"/>
  <c r="M12" i="98"/>
  <c r="L12" i="98"/>
  <c r="U11" i="98"/>
  <c r="T11" i="98"/>
  <c r="Q11" i="98"/>
  <c r="P11" i="98"/>
  <c r="O11" i="98"/>
  <c r="N11" i="98"/>
  <c r="M11" i="98"/>
  <c r="L11" i="98"/>
  <c r="U10" i="98"/>
  <c r="T10" i="98"/>
  <c r="S10" i="98"/>
  <c r="Q10" i="98"/>
  <c r="P10" i="98"/>
  <c r="O10" i="98"/>
  <c r="N10" i="98"/>
  <c r="M10" i="98"/>
  <c r="L10" i="98"/>
  <c r="U9" i="98"/>
  <c r="T9" i="98"/>
  <c r="S9" i="98"/>
  <c r="Q9" i="98"/>
  <c r="P9" i="98"/>
  <c r="O9" i="98"/>
  <c r="N9" i="98"/>
  <c r="M9" i="98"/>
  <c r="L9" i="98"/>
  <c r="U8" i="98"/>
  <c r="T8" i="98"/>
  <c r="S8" i="98"/>
  <c r="Q8" i="98"/>
  <c r="Q16" i="98" s="1"/>
  <c r="P8" i="98"/>
  <c r="O8" i="98"/>
  <c r="O16" i="98" s="1"/>
  <c r="N8" i="98"/>
  <c r="M8" i="98"/>
  <c r="M16" i="98" s="1"/>
  <c r="L8" i="98"/>
  <c r="L6" i="98"/>
  <c r="AN97" i="97"/>
  <c r="AM97" i="97"/>
  <c r="AL97" i="97"/>
  <c r="AK97" i="97"/>
  <c r="AJ97" i="97"/>
  <c r="AI97" i="97"/>
  <c r="AG97" i="97"/>
  <c r="AF97" i="97"/>
  <c r="AE97" i="97"/>
  <c r="P97" i="97"/>
  <c r="O97" i="97"/>
  <c r="N97" i="97"/>
  <c r="W96" i="97"/>
  <c r="AG96" i="97" s="1"/>
  <c r="V96" i="97"/>
  <c r="AB96" i="97" s="1"/>
  <c r="U96" i="97"/>
  <c r="T96" i="97"/>
  <c r="Z96" i="97" s="1"/>
  <c r="S96" i="97"/>
  <c r="R96" i="97"/>
  <c r="X96" i="97" s="1"/>
  <c r="G96" i="97"/>
  <c r="M96" i="97" s="1"/>
  <c r="F96" i="97"/>
  <c r="E96" i="97"/>
  <c r="K96" i="97" s="1"/>
  <c r="D96" i="97"/>
  <c r="C96" i="97"/>
  <c r="I96" i="97" s="1"/>
  <c r="B96" i="97"/>
  <c r="AN95" i="97"/>
  <c r="AQ95" i="97" s="1"/>
  <c r="AM95" i="97"/>
  <c r="AL95" i="97"/>
  <c r="AK95" i="97"/>
  <c r="AJ95" i="97"/>
  <c r="AI95" i="97"/>
  <c r="AG95" i="97"/>
  <c r="AF95" i="97"/>
  <c r="AE95" i="97"/>
  <c r="AC95" i="97"/>
  <c r="AB95" i="97"/>
  <c r="AA95" i="97"/>
  <c r="Z95" i="97"/>
  <c r="Y95" i="97"/>
  <c r="X95" i="97"/>
  <c r="P95" i="97"/>
  <c r="O95" i="97"/>
  <c r="N95" i="97"/>
  <c r="M95" i="97"/>
  <c r="L95" i="97"/>
  <c r="K95" i="97"/>
  <c r="J95" i="97"/>
  <c r="I95" i="97"/>
  <c r="H95" i="97"/>
  <c r="AN94" i="97"/>
  <c r="AQ94" i="97" s="1"/>
  <c r="AM94" i="97"/>
  <c r="AL94" i="97"/>
  <c r="AK94" i="97"/>
  <c r="AJ94" i="97"/>
  <c r="AI94" i="97"/>
  <c r="AG94" i="97"/>
  <c r="AF94" i="97"/>
  <c r="AE94" i="97"/>
  <c r="AC94" i="97"/>
  <c r="AB94" i="97"/>
  <c r="AA94" i="97"/>
  <c r="Z94" i="97"/>
  <c r="Y94" i="97"/>
  <c r="X94" i="97"/>
  <c r="P94" i="97"/>
  <c r="O94" i="97"/>
  <c r="N94" i="97"/>
  <c r="M94" i="97"/>
  <c r="L94" i="97"/>
  <c r="K94" i="97"/>
  <c r="J94" i="97"/>
  <c r="I94" i="97"/>
  <c r="H94" i="97"/>
  <c r="AN93" i="97"/>
  <c r="AL93" i="97"/>
  <c r="AC93" i="97"/>
  <c r="AB93" i="97"/>
  <c r="AA93" i="97"/>
  <c r="Z93" i="97"/>
  <c r="Y93" i="97"/>
  <c r="X93" i="97"/>
  <c r="M93" i="97"/>
  <c r="L93" i="97"/>
  <c r="K93" i="97"/>
  <c r="J93" i="97"/>
  <c r="I93" i="97"/>
  <c r="H93" i="97"/>
  <c r="AN92" i="97"/>
  <c r="AM92" i="97"/>
  <c r="AL92" i="97"/>
  <c r="AK92" i="97"/>
  <c r="AJ92" i="97"/>
  <c r="AI92" i="97"/>
  <c r="AG92" i="97"/>
  <c r="AF92" i="97"/>
  <c r="AE92" i="97"/>
  <c r="AC92" i="97"/>
  <c r="AB92" i="97"/>
  <c r="AA92" i="97"/>
  <c r="Z92" i="97"/>
  <c r="Y92" i="97"/>
  <c r="X92" i="97"/>
  <c r="P92" i="97"/>
  <c r="O92" i="97"/>
  <c r="N92" i="97"/>
  <c r="M92" i="97"/>
  <c r="L92" i="97"/>
  <c r="K92" i="97"/>
  <c r="J92" i="97"/>
  <c r="I92" i="97"/>
  <c r="H92" i="97"/>
  <c r="AN91" i="97"/>
  <c r="AL91" i="97"/>
  <c r="AC91" i="97"/>
  <c r="AB91" i="97"/>
  <c r="AA91" i="97"/>
  <c r="Z91" i="97"/>
  <c r="Y91" i="97"/>
  <c r="X91" i="97"/>
  <c r="M91" i="97"/>
  <c r="L91" i="97"/>
  <c r="K91" i="97"/>
  <c r="J91" i="97"/>
  <c r="I91" i="97"/>
  <c r="H91" i="97"/>
  <c r="AN90" i="97"/>
  <c r="AM90" i="97"/>
  <c r="AL90" i="97"/>
  <c r="AK90" i="97"/>
  <c r="AJ90" i="97"/>
  <c r="AI90" i="97"/>
  <c r="AG90" i="97"/>
  <c r="AF90" i="97"/>
  <c r="AE90" i="97"/>
  <c r="AC90" i="97"/>
  <c r="AB90" i="97"/>
  <c r="AA90" i="97"/>
  <c r="Z90" i="97"/>
  <c r="Y90" i="97"/>
  <c r="X90" i="97"/>
  <c r="P90" i="97"/>
  <c r="O90" i="97"/>
  <c r="N90" i="97"/>
  <c r="M90" i="97"/>
  <c r="L90" i="97"/>
  <c r="K90" i="97"/>
  <c r="J90" i="97"/>
  <c r="I90" i="97"/>
  <c r="H90" i="97"/>
  <c r="AN89" i="97"/>
  <c r="AM89" i="97"/>
  <c r="AL89" i="97"/>
  <c r="AK89" i="97"/>
  <c r="AJ89" i="97"/>
  <c r="AI89" i="97"/>
  <c r="AG89" i="97"/>
  <c r="AF89" i="97"/>
  <c r="AE89" i="97"/>
  <c r="AC89" i="97"/>
  <c r="AB89" i="97"/>
  <c r="AA89" i="97"/>
  <c r="Z89" i="97"/>
  <c r="Y89" i="97"/>
  <c r="X89" i="97"/>
  <c r="P89" i="97"/>
  <c r="O89" i="97"/>
  <c r="N89" i="97"/>
  <c r="M89" i="97"/>
  <c r="L89" i="97"/>
  <c r="K89" i="97"/>
  <c r="J89" i="97"/>
  <c r="I89" i="97"/>
  <c r="H89" i="97"/>
  <c r="AN88" i="97"/>
  <c r="AM88" i="97"/>
  <c r="AL88" i="97"/>
  <c r="AK88" i="97"/>
  <c r="AJ88" i="97"/>
  <c r="AI88" i="97"/>
  <c r="AG88" i="97"/>
  <c r="AF88" i="97"/>
  <c r="AE88" i="97"/>
  <c r="AC88" i="97"/>
  <c r="AB88" i="97"/>
  <c r="AA88" i="97"/>
  <c r="Z88" i="97"/>
  <c r="Y88" i="97"/>
  <c r="X88" i="97"/>
  <c r="P88" i="97"/>
  <c r="O88" i="97"/>
  <c r="N88" i="97"/>
  <c r="M88" i="97"/>
  <c r="L88" i="97"/>
  <c r="K88" i="97"/>
  <c r="J88" i="97"/>
  <c r="I88" i="97"/>
  <c r="H88" i="97"/>
  <c r="AN87" i="97"/>
  <c r="AL87" i="97"/>
  <c r="AK87" i="97"/>
  <c r="AJ87" i="97"/>
  <c r="AI87" i="97"/>
  <c r="AG87" i="97"/>
  <c r="AF87" i="97"/>
  <c r="AE87" i="97"/>
  <c r="AC87" i="97"/>
  <c r="AB87" i="97"/>
  <c r="AA87" i="97"/>
  <c r="Z87" i="97"/>
  <c r="Y87" i="97"/>
  <c r="X87" i="97"/>
  <c r="P87" i="97"/>
  <c r="O87" i="97"/>
  <c r="N87" i="97"/>
  <c r="M87" i="97"/>
  <c r="L87" i="97"/>
  <c r="K87" i="97"/>
  <c r="J87" i="97"/>
  <c r="I87" i="97"/>
  <c r="H87" i="97"/>
  <c r="AN86" i="97"/>
  <c r="AM86" i="97"/>
  <c r="AL86" i="97"/>
  <c r="AK86" i="97"/>
  <c r="AJ86" i="97"/>
  <c r="AI86" i="97"/>
  <c r="AG86" i="97"/>
  <c r="AF86" i="97"/>
  <c r="AE86" i="97"/>
  <c r="AC86" i="97"/>
  <c r="AB86" i="97"/>
  <c r="AA86" i="97"/>
  <c r="Z86" i="97"/>
  <c r="Y86" i="97"/>
  <c r="X86" i="97"/>
  <c r="P86" i="97"/>
  <c r="O86" i="97"/>
  <c r="N86" i="97"/>
  <c r="M86" i="97"/>
  <c r="L86" i="97"/>
  <c r="K86" i="97"/>
  <c r="J86" i="97"/>
  <c r="I86" i="97"/>
  <c r="H86" i="97"/>
  <c r="AN85" i="97"/>
  <c r="AQ85" i="97" s="1"/>
  <c r="AM85" i="97"/>
  <c r="AL85" i="97"/>
  <c r="AK85" i="97"/>
  <c r="AJ85" i="97"/>
  <c r="AI85" i="97"/>
  <c r="AG85" i="97"/>
  <c r="AF85" i="97"/>
  <c r="AE85" i="97"/>
  <c r="AC85" i="97"/>
  <c r="AB85" i="97"/>
  <c r="AA85" i="97"/>
  <c r="Z85" i="97"/>
  <c r="Y85" i="97"/>
  <c r="X85" i="97"/>
  <c r="P85" i="97"/>
  <c r="O85" i="97"/>
  <c r="N85" i="97"/>
  <c r="M85" i="97"/>
  <c r="L85" i="97"/>
  <c r="K85" i="97"/>
  <c r="J85" i="97"/>
  <c r="I85" i="97"/>
  <c r="H85" i="97"/>
  <c r="AN84" i="97"/>
  <c r="AM84" i="97"/>
  <c r="AL84" i="97"/>
  <c r="AK84" i="97"/>
  <c r="AJ84" i="97"/>
  <c r="AI84" i="97"/>
  <c r="AG84" i="97"/>
  <c r="AF84" i="97"/>
  <c r="AE84" i="97"/>
  <c r="AC84" i="97"/>
  <c r="AB84" i="97"/>
  <c r="AA84" i="97"/>
  <c r="Z84" i="97"/>
  <c r="Y84" i="97"/>
  <c r="X84" i="97"/>
  <c r="P84" i="97"/>
  <c r="O84" i="97"/>
  <c r="N84" i="97"/>
  <c r="M84" i="97"/>
  <c r="L84" i="97"/>
  <c r="K84" i="97"/>
  <c r="J84" i="97"/>
  <c r="I84" i="97"/>
  <c r="H84" i="97"/>
  <c r="AN83" i="97"/>
  <c r="AQ83" i="97" s="1"/>
  <c r="AM83" i="97"/>
  <c r="AL83" i="97"/>
  <c r="AK83" i="97"/>
  <c r="AJ83" i="97"/>
  <c r="AI83" i="97"/>
  <c r="AG83" i="97"/>
  <c r="AF83" i="97"/>
  <c r="AE83" i="97"/>
  <c r="AC83" i="97"/>
  <c r="AB83" i="97"/>
  <c r="AA83" i="97"/>
  <c r="Z83" i="97"/>
  <c r="Y83" i="97"/>
  <c r="X83" i="97"/>
  <c r="P83" i="97"/>
  <c r="O83" i="97"/>
  <c r="N83" i="97"/>
  <c r="M83" i="97"/>
  <c r="L83" i="97"/>
  <c r="K83" i="97"/>
  <c r="J83" i="97"/>
  <c r="I83" i="97"/>
  <c r="H83" i="97"/>
  <c r="AN82" i="97"/>
  <c r="AM82" i="97"/>
  <c r="AL82" i="97"/>
  <c r="AK82" i="97"/>
  <c r="AJ82" i="97"/>
  <c r="AI82" i="97"/>
  <c r="AG82" i="97"/>
  <c r="AF82" i="97"/>
  <c r="AE82" i="97"/>
  <c r="AC82" i="97"/>
  <c r="AB82" i="97"/>
  <c r="AA82" i="97"/>
  <c r="Z82" i="97"/>
  <c r="Y82" i="97"/>
  <c r="X82" i="97"/>
  <c r="P82" i="97"/>
  <c r="O82" i="97"/>
  <c r="N82" i="97"/>
  <c r="M82" i="97"/>
  <c r="L82" i="97"/>
  <c r="K82" i="97"/>
  <c r="J82" i="97"/>
  <c r="I82" i="97"/>
  <c r="H82" i="97"/>
  <c r="AN81" i="97"/>
  <c r="AM81" i="97"/>
  <c r="AL81" i="97"/>
  <c r="AK81" i="97"/>
  <c r="AJ81" i="97"/>
  <c r="AI81" i="97"/>
  <c r="AG81" i="97"/>
  <c r="AF81" i="97"/>
  <c r="AE81" i="97"/>
  <c r="AC81" i="97"/>
  <c r="AB81" i="97"/>
  <c r="AA81" i="97"/>
  <c r="Z81" i="97"/>
  <c r="Y81" i="97"/>
  <c r="X81" i="97"/>
  <c r="P81" i="97"/>
  <c r="O81" i="97"/>
  <c r="N81" i="97"/>
  <c r="M81" i="97"/>
  <c r="L81" i="97"/>
  <c r="K81" i="97"/>
  <c r="J81" i="97"/>
  <c r="I81" i="97"/>
  <c r="H81" i="97"/>
  <c r="AN80" i="97"/>
  <c r="AM80" i="97"/>
  <c r="AL80" i="97"/>
  <c r="AK80" i="97"/>
  <c r="AJ80" i="97"/>
  <c r="AI80" i="97"/>
  <c r="AG80" i="97"/>
  <c r="AF80" i="97"/>
  <c r="AE80" i="97"/>
  <c r="AC80" i="97"/>
  <c r="AB80" i="97"/>
  <c r="AA80" i="97"/>
  <c r="Z80" i="97"/>
  <c r="Y80" i="97"/>
  <c r="X80" i="97"/>
  <c r="P80" i="97"/>
  <c r="O80" i="97"/>
  <c r="N80" i="97"/>
  <c r="M80" i="97"/>
  <c r="L80" i="97"/>
  <c r="K80" i="97"/>
  <c r="J80" i="97"/>
  <c r="I80" i="97"/>
  <c r="H80" i="97"/>
  <c r="AN79" i="97"/>
  <c r="AM79" i="97"/>
  <c r="AL79" i="97"/>
  <c r="AK79" i="97"/>
  <c r="AJ79" i="97"/>
  <c r="AI79" i="97"/>
  <c r="AG79" i="97"/>
  <c r="AF79" i="97"/>
  <c r="AE79" i="97"/>
  <c r="AC79" i="97"/>
  <c r="AB79" i="97"/>
  <c r="AA79" i="97"/>
  <c r="Z79" i="97"/>
  <c r="Y79" i="97"/>
  <c r="X79" i="97"/>
  <c r="P79" i="97"/>
  <c r="O79" i="97"/>
  <c r="N79" i="97"/>
  <c r="M79" i="97"/>
  <c r="L79" i="97"/>
  <c r="K79" i="97"/>
  <c r="J79" i="97"/>
  <c r="I79" i="97"/>
  <c r="H79" i="97"/>
  <c r="AN78" i="97"/>
  <c r="AM78" i="97"/>
  <c r="AL78" i="97"/>
  <c r="AC78" i="97"/>
  <c r="AB78" i="97"/>
  <c r="AA78" i="97"/>
  <c r="Z78" i="97"/>
  <c r="Y78" i="97"/>
  <c r="X78" i="97"/>
  <c r="M78" i="97"/>
  <c r="L78" i="97"/>
  <c r="K78" i="97"/>
  <c r="J78" i="97"/>
  <c r="I78" i="97"/>
  <c r="H78" i="97"/>
  <c r="AN77" i="97"/>
  <c r="AM77" i="97"/>
  <c r="AL77" i="97"/>
  <c r="AK77" i="97"/>
  <c r="AJ77" i="97"/>
  <c r="AI77" i="97"/>
  <c r="AG77" i="97"/>
  <c r="AF77" i="97"/>
  <c r="AE77" i="97"/>
  <c r="AC77" i="97"/>
  <c r="AB77" i="97"/>
  <c r="AA77" i="97"/>
  <c r="Z77" i="97"/>
  <c r="Y77" i="97"/>
  <c r="X77" i="97"/>
  <c r="P77" i="97"/>
  <c r="O77" i="97"/>
  <c r="N77" i="97"/>
  <c r="M77" i="97"/>
  <c r="L77" i="97"/>
  <c r="K77" i="97"/>
  <c r="J77" i="97"/>
  <c r="I77" i="97"/>
  <c r="H77" i="97"/>
  <c r="AN76" i="97"/>
  <c r="AM76" i="97"/>
  <c r="AL76" i="97"/>
  <c r="AK76" i="97"/>
  <c r="AJ76" i="97"/>
  <c r="AI76" i="97"/>
  <c r="AG76" i="97"/>
  <c r="AF76" i="97"/>
  <c r="AE76" i="97"/>
  <c r="AC76" i="97"/>
  <c r="AB76" i="97"/>
  <c r="AA76" i="97"/>
  <c r="Z76" i="97"/>
  <c r="Y76" i="97"/>
  <c r="X76" i="97"/>
  <c r="P76" i="97"/>
  <c r="O76" i="97"/>
  <c r="N76" i="97"/>
  <c r="M76" i="97"/>
  <c r="L76" i="97"/>
  <c r="K76" i="97"/>
  <c r="J76" i="97"/>
  <c r="I76" i="97"/>
  <c r="H76" i="97"/>
  <c r="AN75" i="97"/>
  <c r="AM75" i="97"/>
  <c r="AL75" i="97"/>
  <c r="AK75" i="97"/>
  <c r="AJ75" i="97"/>
  <c r="AI75" i="97"/>
  <c r="AG75" i="97"/>
  <c r="AF75" i="97"/>
  <c r="AE75" i="97"/>
  <c r="AC75" i="97"/>
  <c r="AB75" i="97"/>
  <c r="AA75" i="97"/>
  <c r="Z75" i="97"/>
  <c r="Y75" i="97"/>
  <c r="X75" i="97"/>
  <c r="P75" i="97"/>
  <c r="O75" i="97"/>
  <c r="N75" i="97"/>
  <c r="M75" i="97"/>
  <c r="L75" i="97"/>
  <c r="K75" i="97"/>
  <c r="J75" i="97"/>
  <c r="I75" i="97"/>
  <c r="H75" i="97"/>
  <c r="AC74" i="97"/>
  <c r="AB74" i="97"/>
  <c r="AA74" i="97"/>
  <c r="Z74" i="97"/>
  <c r="Y74" i="97"/>
  <c r="X74" i="97"/>
  <c r="P74" i="97"/>
  <c r="O74" i="97"/>
  <c r="N74" i="97"/>
  <c r="M74" i="97"/>
  <c r="L74" i="97"/>
  <c r="K74" i="97"/>
  <c r="J74" i="97"/>
  <c r="I74" i="97"/>
  <c r="H74" i="97"/>
  <c r="AC73" i="97"/>
  <c r="AB73" i="97"/>
  <c r="AA73" i="97"/>
  <c r="Z73" i="97"/>
  <c r="Y73" i="97"/>
  <c r="X73" i="97"/>
  <c r="P73" i="97"/>
  <c r="O73" i="97"/>
  <c r="N73" i="97"/>
  <c r="M73" i="97"/>
  <c r="L73" i="97"/>
  <c r="K73" i="97"/>
  <c r="J73" i="97"/>
  <c r="I73" i="97"/>
  <c r="H73" i="97"/>
  <c r="AC72" i="97"/>
  <c r="AB72" i="97"/>
  <c r="AA72" i="97"/>
  <c r="Z72" i="97"/>
  <c r="Y72" i="97"/>
  <c r="X72" i="97"/>
  <c r="P72" i="97"/>
  <c r="O72" i="97"/>
  <c r="N72" i="97"/>
  <c r="M72" i="97"/>
  <c r="L72" i="97"/>
  <c r="K72" i="97"/>
  <c r="J72" i="97"/>
  <c r="I72" i="97"/>
  <c r="H72" i="97"/>
  <c r="AN71" i="97"/>
  <c r="AM71" i="97"/>
  <c r="AL71" i="97"/>
  <c r="AK71" i="97"/>
  <c r="AJ71" i="97"/>
  <c r="AI71" i="97"/>
  <c r="AG71" i="97"/>
  <c r="AF71" i="97"/>
  <c r="AE71" i="97"/>
  <c r="AC71" i="97"/>
  <c r="AB71" i="97"/>
  <c r="AA71" i="97"/>
  <c r="Z71" i="97"/>
  <c r="Y71" i="97"/>
  <c r="X71" i="97"/>
  <c r="P71" i="97"/>
  <c r="O71" i="97"/>
  <c r="N71" i="97"/>
  <c r="M71" i="97"/>
  <c r="L71" i="97"/>
  <c r="K71" i="97"/>
  <c r="J71" i="97"/>
  <c r="I71" i="97"/>
  <c r="H71" i="97"/>
  <c r="AN70" i="97"/>
  <c r="AM70" i="97"/>
  <c r="AL70" i="97"/>
  <c r="AK70" i="97"/>
  <c r="AJ70" i="97"/>
  <c r="AI70" i="97"/>
  <c r="AG70" i="97"/>
  <c r="AF70" i="97"/>
  <c r="AE70" i="97"/>
  <c r="AC70" i="97"/>
  <c r="AB70" i="97"/>
  <c r="AA70" i="97"/>
  <c r="Z70" i="97"/>
  <c r="Y70" i="97"/>
  <c r="X70" i="97"/>
  <c r="P70" i="97"/>
  <c r="O70" i="97"/>
  <c r="N70" i="97"/>
  <c r="M70" i="97"/>
  <c r="L70" i="97"/>
  <c r="K70" i="97"/>
  <c r="J70" i="97"/>
  <c r="I70" i="97"/>
  <c r="H70" i="97"/>
  <c r="AN69" i="97"/>
  <c r="AM69" i="97"/>
  <c r="AL69" i="97"/>
  <c r="AK69" i="97"/>
  <c r="AJ69" i="97"/>
  <c r="AI69" i="97"/>
  <c r="AG69" i="97"/>
  <c r="AF69" i="97"/>
  <c r="AE69" i="97"/>
  <c r="AC69" i="97"/>
  <c r="AB69" i="97"/>
  <c r="AA69" i="97"/>
  <c r="Z69" i="97"/>
  <c r="Y69" i="97"/>
  <c r="X69" i="97"/>
  <c r="P69" i="97"/>
  <c r="O69" i="97"/>
  <c r="N69" i="97"/>
  <c r="M69" i="97"/>
  <c r="L69" i="97"/>
  <c r="K69" i="97"/>
  <c r="J69" i="97"/>
  <c r="I69" i="97"/>
  <c r="H69" i="97"/>
  <c r="AN63" i="97"/>
  <c r="AM63" i="97"/>
  <c r="AL63" i="97"/>
  <c r="AK63" i="97"/>
  <c r="AJ63" i="97"/>
  <c r="AI63" i="97"/>
  <c r="AG63" i="97"/>
  <c r="AF63" i="97"/>
  <c r="AE63" i="97"/>
  <c r="P63" i="97"/>
  <c r="O63" i="97"/>
  <c r="N63" i="97"/>
  <c r="W62" i="97"/>
  <c r="V62" i="97"/>
  <c r="U62" i="97"/>
  <c r="AA62" i="97" s="1"/>
  <c r="T62" i="97"/>
  <c r="S62" i="97"/>
  <c r="R62" i="97"/>
  <c r="X62" i="97" s="1"/>
  <c r="G62" i="97"/>
  <c r="F62" i="97"/>
  <c r="L62" i="97" s="1"/>
  <c r="E62" i="97"/>
  <c r="K62" i="97" s="1"/>
  <c r="D62" i="97"/>
  <c r="J62" i="97" s="1"/>
  <c r="C62" i="97"/>
  <c r="I62" i="97" s="1"/>
  <c r="B62" i="97"/>
  <c r="H62" i="97" s="1"/>
  <c r="AN61" i="97"/>
  <c r="AM61" i="97"/>
  <c r="AL61" i="97"/>
  <c r="AK61" i="97"/>
  <c r="AJ61" i="97"/>
  <c r="AI61" i="97"/>
  <c r="AG61" i="97"/>
  <c r="AF61" i="97"/>
  <c r="AE61" i="97"/>
  <c r="AC61" i="97"/>
  <c r="AB61" i="97"/>
  <c r="AA61" i="97"/>
  <c r="Z61" i="97"/>
  <c r="Y61" i="97"/>
  <c r="X61" i="97"/>
  <c r="P61" i="97"/>
  <c r="O61" i="97"/>
  <c r="N61" i="97"/>
  <c r="M61" i="97"/>
  <c r="L61" i="97"/>
  <c r="K61" i="97"/>
  <c r="J61" i="97"/>
  <c r="I61" i="97"/>
  <c r="H61" i="97"/>
  <c r="AN60" i="97"/>
  <c r="AM60" i="97"/>
  <c r="AL60" i="97"/>
  <c r="AK60" i="97"/>
  <c r="AJ60" i="97"/>
  <c r="AI60" i="97"/>
  <c r="AG60" i="97"/>
  <c r="AF60" i="97"/>
  <c r="AE60" i="97"/>
  <c r="AC60" i="97"/>
  <c r="AB60" i="97"/>
  <c r="AA60" i="97"/>
  <c r="Z60" i="97"/>
  <c r="Y60" i="97"/>
  <c r="X60" i="97"/>
  <c r="P60" i="97"/>
  <c r="O60" i="97"/>
  <c r="N60" i="97"/>
  <c r="M60" i="97"/>
  <c r="L60" i="97"/>
  <c r="K60" i="97"/>
  <c r="J60" i="97"/>
  <c r="I60" i="97"/>
  <c r="H60" i="97"/>
  <c r="AN59" i="97"/>
  <c r="AM59" i="97"/>
  <c r="AL59" i="97"/>
  <c r="AK59" i="97"/>
  <c r="AJ59" i="97"/>
  <c r="AI59" i="97"/>
  <c r="AG59" i="97"/>
  <c r="AF59" i="97"/>
  <c r="AE59" i="97"/>
  <c r="AC59" i="97"/>
  <c r="AB59" i="97"/>
  <c r="AA59" i="97"/>
  <c r="Z59" i="97"/>
  <c r="Y59" i="97"/>
  <c r="X59" i="97"/>
  <c r="P59" i="97"/>
  <c r="O59" i="97"/>
  <c r="N59" i="97"/>
  <c r="M59" i="97"/>
  <c r="L59" i="97"/>
  <c r="K59" i="97"/>
  <c r="J59" i="97"/>
  <c r="I59" i="97"/>
  <c r="H59" i="97"/>
  <c r="AN58" i="97"/>
  <c r="AM58" i="97"/>
  <c r="AL58" i="97"/>
  <c r="AK58" i="97"/>
  <c r="AJ58" i="97"/>
  <c r="AI58" i="97"/>
  <c r="AG58" i="97"/>
  <c r="AF58" i="97"/>
  <c r="AE58" i="97"/>
  <c r="AC58" i="97"/>
  <c r="AB58" i="97"/>
  <c r="AA58" i="97"/>
  <c r="Z58" i="97"/>
  <c r="Y58" i="97"/>
  <c r="X58" i="97"/>
  <c r="P58" i="97"/>
  <c r="O58" i="97"/>
  <c r="N58" i="97"/>
  <c r="M58" i="97"/>
  <c r="L58" i="97"/>
  <c r="K58" i="97"/>
  <c r="J58" i="97"/>
  <c r="I58" i="97"/>
  <c r="H58" i="97"/>
  <c r="AN57" i="97"/>
  <c r="AM57" i="97"/>
  <c r="AL57" i="97"/>
  <c r="AK57" i="97"/>
  <c r="AJ57" i="97"/>
  <c r="AI57" i="97"/>
  <c r="AG57" i="97"/>
  <c r="AF57" i="97"/>
  <c r="AE57" i="97"/>
  <c r="AC57" i="97"/>
  <c r="AB57" i="97"/>
  <c r="AA57" i="97"/>
  <c r="Z57" i="97"/>
  <c r="Y57" i="97"/>
  <c r="X57" i="97"/>
  <c r="P57" i="97"/>
  <c r="O57" i="97"/>
  <c r="N57" i="97"/>
  <c r="M57" i="97"/>
  <c r="L57" i="97"/>
  <c r="K57" i="97"/>
  <c r="J57" i="97"/>
  <c r="I57" i="97"/>
  <c r="H57" i="97"/>
  <c r="AN56" i="97"/>
  <c r="AM56" i="97"/>
  <c r="AL56" i="97"/>
  <c r="AK56" i="97"/>
  <c r="AJ56" i="97"/>
  <c r="AI56" i="97"/>
  <c r="AG56" i="97"/>
  <c r="AF56" i="97"/>
  <c r="AE56" i="97"/>
  <c r="AC56" i="97"/>
  <c r="AB56" i="97"/>
  <c r="AA56" i="97"/>
  <c r="Z56" i="97"/>
  <c r="Y56" i="97"/>
  <c r="X56" i="97"/>
  <c r="P56" i="97"/>
  <c r="O56" i="97"/>
  <c r="N56" i="97"/>
  <c r="M56" i="97"/>
  <c r="L56" i="97"/>
  <c r="K56" i="97"/>
  <c r="J56" i="97"/>
  <c r="I56" i="97"/>
  <c r="H56" i="97"/>
  <c r="AN55" i="97"/>
  <c r="AM55" i="97"/>
  <c r="AL55" i="97"/>
  <c r="AK55" i="97"/>
  <c r="AJ55" i="97"/>
  <c r="AI55" i="97"/>
  <c r="AG55" i="97"/>
  <c r="AF55" i="97"/>
  <c r="AE55" i="97"/>
  <c r="AC55" i="97"/>
  <c r="AB55" i="97"/>
  <c r="AA55" i="97"/>
  <c r="Z55" i="97"/>
  <c r="Y55" i="97"/>
  <c r="X55" i="97"/>
  <c r="P55" i="97"/>
  <c r="O55" i="97"/>
  <c r="N55" i="97"/>
  <c r="M55" i="97"/>
  <c r="L55" i="97"/>
  <c r="K55" i="97"/>
  <c r="J55" i="97"/>
  <c r="I55" i="97"/>
  <c r="H55" i="97"/>
  <c r="AN54" i="97"/>
  <c r="AM54" i="97"/>
  <c r="AL54" i="97"/>
  <c r="AK54" i="97"/>
  <c r="AJ54" i="97"/>
  <c r="AI54" i="97"/>
  <c r="AG54" i="97"/>
  <c r="AF54" i="97"/>
  <c r="AE54" i="97"/>
  <c r="AC54" i="97"/>
  <c r="AB54" i="97"/>
  <c r="AA54" i="97"/>
  <c r="Z54" i="97"/>
  <c r="Y54" i="97"/>
  <c r="X54" i="97"/>
  <c r="P54" i="97"/>
  <c r="O54" i="97"/>
  <c r="N54" i="97"/>
  <c r="M54" i="97"/>
  <c r="L54" i="97"/>
  <c r="K54" i="97"/>
  <c r="J54" i="97"/>
  <c r="I54" i="97"/>
  <c r="H54" i="97"/>
  <c r="AN53" i="97"/>
  <c r="AM53" i="97"/>
  <c r="AL53" i="97"/>
  <c r="AK53" i="97"/>
  <c r="AJ53" i="97"/>
  <c r="AI53" i="97"/>
  <c r="AG53" i="97"/>
  <c r="AF53" i="97"/>
  <c r="AE53" i="97"/>
  <c r="AC53" i="97"/>
  <c r="AB53" i="97"/>
  <c r="AA53" i="97"/>
  <c r="Z53" i="97"/>
  <c r="Y53" i="97"/>
  <c r="X53" i="97"/>
  <c r="P53" i="97"/>
  <c r="O53" i="97"/>
  <c r="N53" i="97"/>
  <c r="M53" i="97"/>
  <c r="L53" i="97"/>
  <c r="K53" i="97"/>
  <c r="J53" i="97"/>
  <c r="I53" i="97"/>
  <c r="H53" i="97"/>
  <c r="AN52" i="97"/>
  <c r="AM52" i="97"/>
  <c r="AL52" i="97"/>
  <c r="AK52" i="97"/>
  <c r="AJ52" i="97"/>
  <c r="AI52" i="97"/>
  <c r="AG52" i="97"/>
  <c r="AF52" i="97"/>
  <c r="AE52" i="97"/>
  <c r="AC52" i="97"/>
  <c r="AB52" i="97"/>
  <c r="AA52" i="97"/>
  <c r="Z52" i="97"/>
  <c r="Y52" i="97"/>
  <c r="X52" i="97"/>
  <c r="P52" i="97"/>
  <c r="O52" i="97"/>
  <c r="N52" i="97"/>
  <c r="M52" i="97"/>
  <c r="L52" i="97"/>
  <c r="K52" i="97"/>
  <c r="J52" i="97"/>
  <c r="I52" i="97"/>
  <c r="H52" i="97"/>
  <c r="AN51" i="97"/>
  <c r="AM51" i="97"/>
  <c r="AL51" i="97"/>
  <c r="AK51" i="97"/>
  <c r="AJ51" i="97"/>
  <c r="AI51" i="97"/>
  <c r="AG51" i="97"/>
  <c r="AF51" i="97"/>
  <c r="AE51" i="97"/>
  <c r="AC51" i="97"/>
  <c r="AB51" i="97"/>
  <c r="AA51" i="97"/>
  <c r="Z51" i="97"/>
  <c r="Y51" i="97"/>
  <c r="X51" i="97"/>
  <c r="P51" i="97"/>
  <c r="O51" i="97"/>
  <c r="N51" i="97"/>
  <c r="M51" i="97"/>
  <c r="L51" i="97"/>
  <c r="K51" i="97"/>
  <c r="J51" i="97"/>
  <c r="I51" i="97"/>
  <c r="H51" i="97"/>
  <c r="AN50" i="97"/>
  <c r="AM50" i="97"/>
  <c r="AL50" i="97"/>
  <c r="AK50" i="97"/>
  <c r="AJ50" i="97"/>
  <c r="AI50" i="97"/>
  <c r="AG50" i="97"/>
  <c r="AF50" i="97"/>
  <c r="AE50" i="97"/>
  <c r="AC50" i="97"/>
  <c r="AB50" i="97"/>
  <c r="AA50" i="97"/>
  <c r="Z50" i="97"/>
  <c r="Y50" i="97"/>
  <c r="X50" i="97"/>
  <c r="P50" i="97"/>
  <c r="O50" i="97"/>
  <c r="N50" i="97"/>
  <c r="M50" i="97"/>
  <c r="L50" i="97"/>
  <c r="K50" i="97"/>
  <c r="J50" i="97"/>
  <c r="I50" i="97"/>
  <c r="H50" i="97"/>
  <c r="AN49" i="97"/>
  <c r="AM49" i="97"/>
  <c r="AL49" i="97"/>
  <c r="AK49" i="97"/>
  <c r="AJ49" i="97"/>
  <c r="AI49" i="97"/>
  <c r="AG49" i="97"/>
  <c r="AF49" i="97"/>
  <c r="AE49" i="97"/>
  <c r="AC49" i="97"/>
  <c r="AB49" i="97"/>
  <c r="AA49" i="97"/>
  <c r="Z49" i="97"/>
  <c r="Y49" i="97"/>
  <c r="X49" i="97"/>
  <c r="P49" i="97"/>
  <c r="O49" i="97"/>
  <c r="N49" i="97"/>
  <c r="M49" i="97"/>
  <c r="L49" i="97"/>
  <c r="K49" i="97"/>
  <c r="J49" i="97"/>
  <c r="I49" i="97"/>
  <c r="H49" i="97"/>
  <c r="AN48" i="97"/>
  <c r="AM48" i="97"/>
  <c r="AP48" i="97" s="1"/>
  <c r="AL48" i="97"/>
  <c r="AK48" i="97"/>
  <c r="AJ48" i="97"/>
  <c r="AI48" i="97"/>
  <c r="AO48" i="97" s="1"/>
  <c r="AG48" i="97"/>
  <c r="AF48" i="97"/>
  <c r="AE48" i="97"/>
  <c r="AC48" i="97"/>
  <c r="AB48" i="97"/>
  <c r="AA48" i="97"/>
  <c r="Z48" i="97"/>
  <c r="Y48" i="97"/>
  <c r="X48" i="97"/>
  <c r="P48" i="97"/>
  <c r="O48" i="97"/>
  <c r="N48" i="97"/>
  <c r="M48" i="97"/>
  <c r="L48" i="97"/>
  <c r="K48" i="97"/>
  <c r="J48" i="97"/>
  <c r="I48" i="97"/>
  <c r="H48" i="97"/>
  <c r="AN47" i="97"/>
  <c r="AM47" i="97"/>
  <c r="AL47" i="97"/>
  <c r="AK47" i="97"/>
  <c r="AJ47" i="97"/>
  <c r="AI47" i="97"/>
  <c r="AG47" i="97"/>
  <c r="AF47" i="97"/>
  <c r="AE47" i="97"/>
  <c r="AC47" i="97"/>
  <c r="AB47" i="97"/>
  <c r="AA47" i="97"/>
  <c r="Z47" i="97"/>
  <c r="Y47" i="97"/>
  <c r="X47" i="97"/>
  <c r="P47" i="97"/>
  <c r="O47" i="97"/>
  <c r="N47" i="97"/>
  <c r="M47" i="97"/>
  <c r="L47" i="97"/>
  <c r="K47" i="97"/>
  <c r="J47" i="97"/>
  <c r="I47" i="97"/>
  <c r="H47" i="97"/>
  <c r="AN46" i="97"/>
  <c r="AM46" i="97"/>
  <c r="AL46" i="97"/>
  <c r="AK46" i="97"/>
  <c r="AJ46" i="97"/>
  <c r="AI46" i="97"/>
  <c r="AG46" i="97"/>
  <c r="AF46" i="97"/>
  <c r="AE46" i="97"/>
  <c r="AC46" i="97"/>
  <c r="AB46" i="97"/>
  <c r="AA46" i="97"/>
  <c r="Z46" i="97"/>
  <c r="Y46" i="97"/>
  <c r="X46" i="97"/>
  <c r="P46" i="97"/>
  <c r="O46" i="97"/>
  <c r="N46" i="97"/>
  <c r="M46" i="97"/>
  <c r="L46" i="97"/>
  <c r="K46" i="97"/>
  <c r="J46" i="97"/>
  <c r="I46" i="97"/>
  <c r="H46" i="97"/>
  <c r="AN45" i="97"/>
  <c r="AM45" i="97"/>
  <c r="AL45" i="97"/>
  <c r="AK45" i="97"/>
  <c r="AJ45" i="97"/>
  <c r="AI45" i="97"/>
  <c r="AG45" i="97"/>
  <c r="AF45" i="97"/>
  <c r="AE45" i="97"/>
  <c r="AC45" i="97"/>
  <c r="AB45" i="97"/>
  <c r="AA45" i="97"/>
  <c r="Z45" i="97"/>
  <c r="Y45" i="97"/>
  <c r="X45" i="97"/>
  <c r="P45" i="97"/>
  <c r="O45" i="97"/>
  <c r="N45" i="97"/>
  <c r="M45" i="97"/>
  <c r="L45" i="97"/>
  <c r="K45" i="97"/>
  <c r="J45" i="97"/>
  <c r="I45" i="97"/>
  <c r="H45" i="97"/>
  <c r="AN44" i="97"/>
  <c r="AM44" i="97"/>
  <c r="AL44" i="97"/>
  <c r="AK44" i="97"/>
  <c r="AJ44" i="97"/>
  <c r="AI44" i="97"/>
  <c r="AG44" i="97"/>
  <c r="AF44" i="97"/>
  <c r="AE44" i="97"/>
  <c r="AC44" i="97"/>
  <c r="AB44" i="97"/>
  <c r="AA44" i="97"/>
  <c r="Z44" i="97"/>
  <c r="Y44" i="97"/>
  <c r="X44" i="97"/>
  <c r="P44" i="97"/>
  <c r="O44" i="97"/>
  <c r="N44" i="97"/>
  <c r="M44" i="97"/>
  <c r="L44" i="97"/>
  <c r="K44" i="97"/>
  <c r="J44" i="97"/>
  <c r="I44" i="97"/>
  <c r="H44" i="97"/>
  <c r="AN43" i="97"/>
  <c r="AM43" i="97"/>
  <c r="AL43" i="97"/>
  <c r="AK43" i="97"/>
  <c r="AJ43" i="97"/>
  <c r="AI43" i="97"/>
  <c r="AG43" i="97"/>
  <c r="AF43" i="97"/>
  <c r="AE43" i="97"/>
  <c r="AC43" i="97"/>
  <c r="AB43" i="97"/>
  <c r="AA43" i="97"/>
  <c r="Z43" i="97"/>
  <c r="Y43" i="97"/>
  <c r="X43" i="97"/>
  <c r="P43" i="97"/>
  <c r="O43" i="97"/>
  <c r="N43" i="97"/>
  <c r="M43" i="97"/>
  <c r="L43" i="97"/>
  <c r="K43" i="97"/>
  <c r="J43" i="97"/>
  <c r="I43" i="97"/>
  <c r="H43" i="97"/>
  <c r="AN42" i="97"/>
  <c r="AM42" i="97"/>
  <c r="AL42" i="97"/>
  <c r="AK42" i="97"/>
  <c r="AJ42" i="97"/>
  <c r="AI42" i="97"/>
  <c r="AG42" i="97"/>
  <c r="AF42" i="97"/>
  <c r="AE42" i="97"/>
  <c r="AC42" i="97"/>
  <c r="AB42" i="97"/>
  <c r="AA42" i="97"/>
  <c r="Z42" i="97"/>
  <c r="Y42" i="97"/>
  <c r="X42" i="97"/>
  <c r="P42" i="97"/>
  <c r="O42" i="97"/>
  <c r="N42" i="97"/>
  <c r="M42" i="97"/>
  <c r="L42" i="97"/>
  <c r="K42" i="97"/>
  <c r="J42" i="97"/>
  <c r="I42" i="97"/>
  <c r="H42" i="97"/>
  <c r="AN41" i="97"/>
  <c r="AM41" i="97"/>
  <c r="AL41" i="97"/>
  <c r="AK41" i="97"/>
  <c r="AJ41" i="97"/>
  <c r="AI41" i="97"/>
  <c r="AG41" i="97"/>
  <c r="AF41" i="97"/>
  <c r="AE41" i="97"/>
  <c r="AC41" i="97"/>
  <c r="AB41" i="97"/>
  <c r="AA41" i="97"/>
  <c r="Z41" i="97"/>
  <c r="Y41" i="97"/>
  <c r="X41" i="97"/>
  <c r="P41" i="97"/>
  <c r="O41" i="97"/>
  <c r="N41" i="97"/>
  <c r="M41" i="97"/>
  <c r="L41" i="97"/>
  <c r="K41" i="97"/>
  <c r="J41" i="97"/>
  <c r="I41" i="97"/>
  <c r="H41" i="97"/>
  <c r="AN40" i="97"/>
  <c r="AM40" i="97"/>
  <c r="AL40" i="97"/>
  <c r="AK40" i="97"/>
  <c r="AJ40" i="97"/>
  <c r="AI40" i="97"/>
  <c r="AG40" i="97"/>
  <c r="AF40" i="97"/>
  <c r="AE40" i="97"/>
  <c r="AC40" i="97"/>
  <c r="AB40" i="97"/>
  <c r="AA40" i="97"/>
  <c r="Z40" i="97"/>
  <c r="Y40" i="97"/>
  <c r="X40" i="97"/>
  <c r="P40" i="97"/>
  <c r="O40" i="97"/>
  <c r="N40" i="97"/>
  <c r="M40" i="97"/>
  <c r="L40" i="97"/>
  <c r="K40" i="97"/>
  <c r="K63" i="97" s="1"/>
  <c r="J40" i="97"/>
  <c r="I40" i="97"/>
  <c r="I63" i="97" s="1"/>
  <c r="H40" i="97"/>
  <c r="AN33" i="97"/>
  <c r="AM33" i="97"/>
  <c r="AL33" i="97"/>
  <c r="AK33" i="97"/>
  <c r="AJ33" i="97"/>
  <c r="AI33" i="97"/>
  <c r="AG33" i="97"/>
  <c r="AF33" i="97"/>
  <c r="AE33" i="97"/>
  <c r="P33" i="97"/>
  <c r="O33" i="97"/>
  <c r="N33" i="97"/>
  <c r="W32" i="97"/>
  <c r="AC32" i="97" s="1"/>
  <c r="V32" i="97"/>
  <c r="U32" i="97"/>
  <c r="AA32" i="97" s="1"/>
  <c r="T32" i="97"/>
  <c r="Z32" i="97" s="1"/>
  <c r="S32" i="97"/>
  <c r="Y32" i="97" s="1"/>
  <c r="R32" i="97"/>
  <c r="G32" i="97"/>
  <c r="F32" i="97"/>
  <c r="L32" i="97" s="1"/>
  <c r="E32" i="97"/>
  <c r="D32" i="97"/>
  <c r="C32" i="97"/>
  <c r="I32" i="97" s="1"/>
  <c r="B32" i="97"/>
  <c r="H32" i="97" s="1"/>
  <c r="AN31" i="97"/>
  <c r="AM31" i="97"/>
  <c r="AL31" i="97"/>
  <c r="AK31" i="97"/>
  <c r="AJ31" i="97"/>
  <c r="AI31" i="97"/>
  <c r="AG31" i="97"/>
  <c r="AF31" i="97"/>
  <c r="AE31" i="97"/>
  <c r="AC31" i="97"/>
  <c r="AB31" i="97"/>
  <c r="AA31" i="97"/>
  <c r="Z31" i="97"/>
  <c r="Y31" i="97"/>
  <c r="X31" i="97"/>
  <c r="P31" i="97"/>
  <c r="O31" i="97"/>
  <c r="N31" i="97"/>
  <c r="M31" i="97"/>
  <c r="L31" i="97"/>
  <c r="K31" i="97"/>
  <c r="J31" i="97"/>
  <c r="I31" i="97"/>
  <c r="H31" i="97"/>
  <c r="AN30" i="97"/>
  <c r="AM30" i="97"/>
  <c r="AL30" i="97"/>
  <c r="AK30" i="97"/>
  <c r="AJ30" i="97"/>
  <c r="AI30" i="97"/>
  <c r="AG30" i="97"/>
  <c r="AF30" i="97"/>
  <c r="AE30" i="97"/>
  <c r="AC30" i="97"/>
  <c r="AB30" i="97"/>
  <c r="AA30" i="97"/>
  <c r="Z30" i="97"/>
  <c r="Y30" i="97"/>
  <c r="X30" i="97"/>
  <c r="P30" i="97"/>
  <c r="O30" i="97"/>
  <c r="N30" i="97"/>
  <c r="M30" i="97"/>
  <c r="L30" i="97"/>
  <c r="K30" i="97"/>
  <c r="J30" i="97"/>
  <c r="I30" i="97"/>
  <c r="H30" i="97"/>
  <c r="AN29" i="97"/>
  <c r="AM29" i="97"/>
  <c r="AL29" i="97"/>
  <c r="AK29" i="97"/>
  <c r="AJ29" i="97"/>
  <c r="AI29" i="97"/>
  <c r="AG29" i="97"/>
  <c r="AF29" i="97"/>
  <c r="AE29" i="97"/>
  <c r="AC29" i="97"/>
  <c r="AB29" i="97"/>
  <c r="AA29" i="97"/>
  <c r="Z29" i="97"/>
  <c r="Y29" i="97"/>
  <c r="X29" i="97"/>
  <c r="P29" i="97"/>
  <c r="O29" i="97"/>
  <c r="N29" i="97"/>
  <c r="M29" i="97"/>
  <c r="L29" i="97"/>
  <c r="K29" i="97"/>
  <c r="J29" i="97"/>
  <c r="I29" i="97"/>
  <c r="H29" i="97"/>
  <c r="AN28" i="97"/>
  <c r="AM28" i="97"/>
  <c r="AL28" i="97"/>
  <c r="AK28" i="97"/>
  <c r="AJ28" i="97"/>
  <c r="AI28" i="97"/>
  <c r="AG28" i="97"/>
  <c r="AF28" i="97"/>
  <c r="AE28" i="97"/>
  <c r="AC28" i="97"/>
  <c r="AB28" i="97"/>
  <c r="AA28" i="97"/>
  <c r="Z28" i="97"/>
  <c r="Y28" i="97"/>
  <c r="X28" i="97"/>
  <c r="P28" i="97"/>
  <c r="O28" i="97"/>
  <c r="N28" i="97"/>
  <c r="M28" i="97"/>
  <c r="L28" i="97"/>
  <c r="K28" i="97"/>
  <c r="J28" i="97"/>
  <c r="I28" i="97"/>
  <c r="H28" i="97"/>
  <c r="AN27" i="97"/>
  <c r="AM27" i="97"/>
  <c r="AL27" i="97"/>
  <c r="AK27" i="97"/>
  <c r="AJ27" i="97"/>
  <c r="AI27" i="97"/>
  <c r="AG27" i="97"/>
  <c r="AF27" i="97"/>
  <c r="AE27" i="97"/>
  <c r="AC27" i="97"/>
  <c r="AB27" i="97"/>
  <c r="AA27" i="97"/>
  <c r="Z27" i="97"/>
  <c r="Y27" i="97"/>
  <c r="X27" i="97"/>
  <c r="P27" i="97"/>
  <c r="O27" i="97"/>
  <c r="N27" i="97"/>
  <c r="M27" i="97"/>
  <c r="L27" i="97"/>
  <c r="K27" i="97"/>
  <c r="J27" i="97"/>
  <c r="I27" i="97"/>
  <c r="H27" i="97"/>
  <c r="AN26" i="97"/>
  <c r="AM26" i="97"/>
  <c r="AL26" i="97"/>
  <c r="AK26" i="97"/>
  <c r="AJ26" i="97"/>
  <c r="AP26" i="97" s="1"/>
  <c r="AI26" i="97"/>
  <c r="AG26" i="97"/>
  <c r="AF26" i="97"/>
  <c r="AE26" i="97"/>
  <c r="AC26" i="97"/>
  <c r="AB26" i="97"/>
  <c r="AA26" i="97"/>
  <c r="Z26" i="97"/>
  <c r="Y26" i="97"/>
  <c r="X26" i="97"/>
  <c r="P26" i="97"/>
  <c r="O26" i="97"/>
  <c r="N26" i="97"/>
  <c r="M26" i="97"/>
  <c r="L26" i="97"/>
  <c r="K26" i="97"/>
  <c r="J26" i="97"/>
  <c r="I26" i="97"/>
  <c r="H26" i="97"/>
  <c r="AN25" i="97"/>
  <c r="AM25" i="97"/>
  <c r="AL25" i="97"/>
  <c r="AK25" i="97"/>
  <c r="AJ25" i="97"/>
  <c r="AI25" i="97"/>
  <c r="AG25" i="97"/>
  <c r="AF25" i="97"/>
  <c r="AE25" i="97"/>
  <c r="AC25" i="97"/>
  <c r="AB25" i="97"/>
  <c r="AA25" i="97"/>
  <c r="Z25" i="97"/>
  <c r="Y25" i="97"/>
  <c r="X25" i="97"/>
  <c r="P25" i="97"/>
  <c r="O25" i="97"/>
  <c r="N25" i="97"/>
  <c r="M25" i="97"/>
  <c r="L25" i="97"/>
  <c r="K25" i="97"/>
  <c r="J25" i="97"/>
  <c r="I25" i="97"/>
  <c r="H25" i="97"/>
  <c r="AN24" i="97"/>
  <c r="AM24" i="97"/>
  <c r="AL24" i="97"/>
  <c r="AC24" i="97"/>
  <c r="AB24" i="97"/>
  <c r="AA24" i="97"/>
  <c r="Z24" i="97"/>
  <c r="Y24" i="97"/>
  <c r="X24" i="97"/>
  <c r="M24" i="97"/>
  <c r="L24" i="97"/>
  <c r="K24" i="97"/>
  <c r="J24" i="97"/>
  <c r="I24" i="97"/>
  <c r="H24" i="97"/>
  <c r="AN23" i="97"/>
  <c r="AM23" i="97"/>
  <c r="AL23" i="97"/>
  <c r="AK23" i="97"/>
  <c r="AJ23" i="97"/>
  <c r="AI23" i="97"/>
  <c r="AG23" i="97"/>
  <c r="AF23" i="97"/>
  <c r="AE23" i="97"/>
  <c r="AC23" i="97"/>
  <c r="AB23" i="97"/>
  <c r="AA23" i="97"/>
  <c r="Z23" i="97"/>
  <c r="Y23" i="97"/>
  <c r="X23" i="97"/>
  <c r="P23" i="97"/>
  <c r="O23" i="97"/>
  <c r="N23" i="97"/>
  <c r="M23" i="97"/>
  <c r="L23" i="97"/>
  <c r="K23" i="97"/>
  <c r="J23" i="97"/>
  <c r="I23" i="97"/>
  <c r="H23" i="97"/>
  <c r="AN22" i="97"/>
  <c r="AM22" i="97"/>
  <c r="AL22" i="97"/>
  <c r="AK22" i="97"/>
  <c r="AJ22" i="97"/>
  <c r="AI22" i="97"/>
  <c r="AG22" i="97"/>
  <c r="AF22" i="97"/>
  <c r="AE22" i="97"/>
  <c r="AC22" i="97"/>
  <c r="AB22" i="97"/>
  <c r="AA22" i="97"/>
  <c r="Z22" i="97"/>
  <c r="Y22" i="97"/>
  <c r="X22" i="97"/>
  <c r="P22" i="97"/>
  <c r="O22" i="97"/>
  <c r="N22" i="97"/>
  <c r="M22" i="97"/>
  <c r="L22" i="97"/>
  <c r="K22" i="97"/>
  <c r="J22" i="97"/>
  <c r="I22" i="97"/>
  <c r="H22" i="97"/>
  <c r="AN21" i="97"/>
  <c r="AM21" i="97"/>
  <c r="AL21" i="97"/>
  <c r="AK21" i="97"/>
  <c r="AJ21" i="97"/>
  <c r="AI21" i="97"/>
  <c r="AG21" i="97"/>
  <c r="AF21" i="97"/>
  <c r="AE21" i="97"/>
  <c r="AC21" i="97"/>
  <c r="AB21" i="97"/>
  <c r="AA21" i="97"/>
  <c r="Z21" i="97"/>
  <c r="Y21" i="97"/>
  <c r="X21" i="97"/>
  <c r="P21" i="97"/>
  <c r="O21" i="97"/>
  <c r="N21" i="97"/>
  <c r="M21" i="97"/>
  <c r="L21" i="97"/>
  <c r="K21" i="97"/>
  <c r="J21" i="97"/>
  <c r="I21" i="97"/>
  <c r="H21" i="97"/>
  <c r="AN20" i="97"/>
  <c r="AM20" i="97"/>
  <c r="AL20" i="97"/>
  <c r="AK20" i="97"/>
  <c r="AJ20" i="97"/>
  <c r="AI20" i="97"/>
  <c r="AG20" i="97"/>
  <c r="AF20" i="97"/>
  <c r="AE20" i="97"/>
  <c r="AC20" i="97"/>
  <c r="AB20" i="97"/>
  <c r="AA20" i="97"/>
  <c r="Z20" i="97"/>
  <c r="Y20" i="97"/>
  <c r="X20" i="97"/>
  <c r="P20" i="97"/>
  <c r="O20" i="97"/>
  <c r="N20" i="97"/>
  <c r="M20" i="97"/>
  <c r="L20" i="97"/>
  <c r="K20" i="97"/>
  <c r="J20" i="97"/>
  <c r="I20" i="97"/>
  <c r="H20" i="97"/>
  <c r="AN19" i="97"/>
  <c r="AM19" i="97"/>
  <c r="AL19" i="97"/>
  <c r="AK19" i="97"/>
  <c r="AJ19" i="97"/>
  <c r="AI19" i="97"/>
  <c r="AG19" i="97"/>
  <c r="AF19" i="97"/>
  <c r="AE19" i="97"/>
  <c r="AC19" i="97"/>
  <c r="AB19" i="97"/>
  <c r="AA19" i="97"/>
  <c r="Z19" i="97"/>
  <c r="Y19" i="97"/>
  <c r="X19" i="97"/>
  <c r="P19" i="97"/>
  <c r="O19" i="97"/>
  <c r="N19" i="97"/>
  <c r="M19" i="97"/>
  <c r="L19" i="97"/>
  <c r="K19" i="97"/>
  <c r="J19" i="97"/>
  <c r="I19" i="97"/>
  <c r="H19" i="97"/>
  <c r="AN18" i="97"/>
  <c r="AM18" i="97"/>
  <c r="AL18" i="97"/>
  <c r="AK18" i="97"/>
  <c r="AJ18" i="97"/>
  <c r="AI18" i="97"/>
  <c r="AG18" i="97"/>
  <c r="AF18" i="97"/>
  <c r="AE18" i="97"/>
  <c r="AC18" i="97"/>
  <c r="AB18" i="97"/>
  <c r="AA18" i="97"/>
  <c r="Z18" i="97"/>
  <c r="Y18" i="97"/>
  <c r="X18" i="97"/>
  <c r="P18" i="97"/>
  <c r="O18" i="97"/>
  <c r="N18" i="97"/>
  <c r="M18" i="97"/>
  <c r="L18" i="97"/>
  <c r="K18" i="97"/>
  <c r="J18" i="97"/>
  <c r="I18" i="97"/>
  <c r="H18" i="97"/>
  <c r="AN17" i="97"/>
  <c r="AM17" i="97"/>
  <c r="AL17" i="97"/>
  <c r="AK17" i="97"/>
  <c r="AJ17" i="97"/>
  <c r="AI17" i="97"/>
  <c r="AG17" i="97"/>
  <c r="AF17" i="97"/>
  <c r="AE17" i="97"/>
  <c r="AC17" i="97"/>
  <c r="AB17" i="97"/>
  <c r="AA17" i="97"/>
  <c r="Z17" i="97"/>
  <c r="Y17" i="97"/>
  <c r="X17" i="97"/>
  <c r="P17" i="97"/>
  <c r="O17" i="97"/>
  <c r="N17" i="97"/>
  <c r="M17" i="97"/>
  <c r="L17" i="97"/>
  <c r="K17" i="97"/>
  <c r="J17" i="97"/>
  <c r="I17" i="97"/>
  <c r="H17" i="97"/>
  <c r="AN16" i="97"/>
  <c r="AM16" i="97"/>
  <c r="AL16" i="97"/>
  <c r="AK16" i="97"/>
  <c r="AJ16" i="97"/>
  <c r="AI16" i="97"/>
  <c r="AG16" i="97"/>
  <c r="AF16" i="97"/>
  <c r="AE16" i="97"/>
  <c r="AC16" i="97"/>
  <c r="AB16" i="97"/>
  <c r="AA16" i="97"/>
  <c r="Z16" i="97"/>
  <c r="Y16" i="97"/>
  <c r="X16" i="97"/>
  <c r="P16" i="97"/>
  <c r="O16" i="97"/>
  <c r="N16" i="97"/>
  <c r="M16" i="97"/>
  <c r="L16" i="97"/>
  <c r="K16" i="97"/>
  <c r="J16" i="97"/>
  <c r="I16" i="97"/>
  <c r="H16" i="97"/>
  <c r="AN15" i="97"/>
  <c r="AM15" i="97"/>
  <c r="AL15" i="97"/>
  <c r="AK15" i="97"/>
  <c r="AJ15" i="97"/>
  <c r="AI15" i="97"/>
  <c r="AG15" i="97"/>
  <c r="AF15" i="97"/>
  <c r="AE15" i="97"/>
  <c r="AC15" i="97"/>
  <c r="AB15" i="97"/>
  <c r="AA15" i="97"/>
  <c r="Z15" i="97"/>
  <c r="Y15" i="97"/>
  <c r="X15" i="97"/>
  <c r="P15" i="97"/>
  <c r="O15" i="97"/>
  <c r="N15" i="97"/>
  <c r="M15" i="97"/>
  <c r="L15" i="97"/>
  <c r="K15" i="97"/>
  <c r="J15" i="97"/>
  <c r="I15" i="97"/>
  <c r="H15" i="97"/>
  <c r="AN14" i="97"/>
  <c r="AM14" i="97"/>
  <c r="AL14" i="97"/>
  <c r="AK14" i="97"/>
  <c r="AJ14" i="97"/>
  <c r="AI14" i="97"/>
  <c r="AG14" i="97"/>
  <c r="AF14" i="97"/>
  <c r="AE14" i="97"/>
  <c r="AC14" i="97"/>
  <c r="AB14" i="97"/>
  <c r="AA14" i="97"/>
  <c r="Z14" i="97"/>
  <c r="Y14" i="97"/>
  <c r="X14" i="97"/>
  <c r="P14" i="97"/>
  <c r="O14" i="97"/>
  <c r="N14" i="97"/>
  <c r="M14" i="97"/>
  <c r="L14" i="97"/>
  <c r="K14" i="97"/>
  <c r="J14" i="97"/>
  <c r="I14" i="97"/>
  <c r="H14" i="97"/>
  <c r="AN13" i="97"/>
  <c r="AM13" i="97"/>
  <c r="AL13" i="97"/>
  <c r="AO13" i="97" s="1"/>
  <c r="AK13" i="97"/>
  <c r="AJ13" i="97"/>
  <c r="AI13" i="97"/>
  <c r="AG13" i="97"/>
  <c r="AF13" i="97"/>
  <c r="AE13" i="97"/>
  <c r="AC13" i="97"/>
  <c r="AB13" i="97"/>
  <c r="AA13" i="97"/>
  <c r="Z13" i="97"/>
  <c r="Y13" i="97"/>
  <c r="X13" i="97"/>
  <c r="P13" i="97"/>
  <c r="O13" i="97"/>
  <c r="N13" i="97"/>
  <c r="M13" i="97"/>
  <c r="L13" i="97"/>
  <c r="K13" i="97"/>
  <c r="J13" i="97"/>
  <c r="I13" i="97"/>
  <c r="H13" i="97"/>
  <c r="AN12" i="97"/>
  <c r="AM12" i="97"/>
  <c r="AL12" i="97"/>
  <c r="AK12" i="97"/>
  <c r="AJ12" i="97"/>
  <c r="AI12" i="97"/>
  <c r="AG12" i="97"/>
  <c r="AF12" i="97"/>
  <c r="AE12" i="97"/>
  <c r="AC12" i="97"/>
  <c r="AB12" i="97"/>
  <c r="AA12" i="97"/>
  <c r="Z12" i="97"/>
  <c r="Y12" i="97"/>
  <c r="X12" i="97"/>
  <c r="P12" i="97"/>
  <c r="O12" i="97"/>
  <c r="N12" i="97"/>
  <c r="M12" i="97"/>
  <c r="L12" i="97"/>
  <c r="K12" i="97"/>
  <c r="J12" i="97"/>
  <c r="I12" i="97"/>
  <c r="H12" i="97"/>
  <c r="AN11" i="97"/>
  <c r="AM11" i="97"/>
  <c r="AL11" i="97"/>
  <c r="AK11" i="97"/>
  <c r="AJ11" i="97"/>
  <c r="AI11" i="97"/>
  <c r="AG11" i="97"/>
  <c r="AF11" i="97"/>
  <c r="AE11" i="97"/>
  <c r="AC11" i="97"/>
  <c r="AB11" i="97"/>
  <c r="AA11" i="97"/>
  <c r="Z11" i="97"/>
  <c r="Y11" i="97"/>
  <c r="X11" i="97"/>
  <c r="P11" i="97"/>
  <c r="O11" i="97"/>
  <c r="N11" i="97"/>
  <c r="M11" i="97"/>
  <c r="L11" i="97"/>
  <c r="K11" i="97"/>
  <c r="J11" i="97"/>
  <c r="I11" i="97"/>
  <c r="H11" i="97"/>
  <c r="AN10" i="97"/>
  <c r="AM10" i="97"/>
  <c r="AL10" i="97"/>
  <c r="AK10" i="97"/>
  <c r="AJ10" i="97"/>
  <c r="AI10" i="97"/>
  <c r="AG10" i="97"/>
  <c r="AF10" i="97"/>
  <c r="AE10" i="97"/>
  <c r="AC10" i="97"/>
  <c r="AB10" i="97"/>
  <c r="AA10" i="97"/>
  <c r="Z10" i="97"/>
  <c r="Y10" i="97"/>
  <c r="X10" i="97"/>
  <c r="P10" i="97"/>
  <c r="O10" i="97"/>
  <c r="N10" i="97"/>
  <c r="M10" i="97"/>
  <c r="L10" i="97"/>
  <c r="K10" i="97"/>
  <c r="J10" i="97"/>
  <c r="I10" i="97"/>
  <c r="H10" i="97"/>
  <c r="AN9" i="97"/>
  <c r="AM9" i="97"/>
  <c r="AL9" i="97"/>
  <c r="AK9" i="97"/>
  <c r="AJ9" i="97"/>
  <c r="AI9" i="97"/>
  <c r="AG9" i="97"/>
  <c r="AF9" i="97"/>
  <c r="AE9" i="97"/>
  <c r="AC9" i="97"/>
  <c r="AB9" i="97"/>
  <c r="AA9" i="97"/>
  <c r="Z9" i="97"/>
  <c r="Y9" i="97"/>
  <c r="X9" i="97"/>
  <c r="P9" i="97"/>
  <c r="O9" i="97"/>
  <c r="N9" i="97"/>
  <c r="M9" i="97"/>
  <c r="L9" i="97"/>
  <c r="K9" i="97"/>
  <c r="J9" i="97"/>
  <c r="I9" i="97"/>
  <c r="H9" i="97"/>
  <c r="AN8" i="97"/>
  <c r="AM8" i="97"/>
  <c r="AP8" i="97" s="1"/>
  <c r="AL8" i="97"/>
  <c r="AK8" i="97"/>
  <c r="AJ8" i="97"/>
  <c r="AI8" i="97"/>
  <c r="AG8" i="97"/>
  <c r="AF8" i="97"/>
  <c r="AE8" i="97"/>
  <c r="AC8" i="97"/>
  <c r="AB8" i="97"/>
  <c r="AA8" i="97"/>
  <c r="Z8" i="97"/>
  <c r="Y8" i="97"/>
  <c r="X8" i="97"/>
  <c r="P8" i="97"/>
  <c r="O8" i="97"/>
  <c r="N8" i="97"/>
  <c r="M8" i="97"/>
  <c r="L8" i="97"/>
  <c r="K8" i="97"/>
  <c r="J8" i="97"/>
  <c r="I8" i="97"/>
  <c r="H8" i="97"/>
  <c r="AN7" i="97"/>
  <c r="AM7" i="97"/>
  <c r="AL7" i="97"/>
  <c r="AK7" i="97"/>
  <c r="AJ7" i="97"/>
  <c r="AI7" i="97"/>
  <c r="AG7" i="97"/>
  <c r="AF7" i="97"/>
  <c r="AE7" i="97"/>
  <c r="AC7" i="97"/>
  <c r="AB7" i="97"/>
  <c r="AA7" i="97"/>
  <c r="AA33" i="97" s="1"/>
  <c r="Z7" i="97"/>
  <c r="Y7" i="97"/>
  <c r="X7" i="97"/>
  <c r="P7" i="97"/>
  <c r="O7" i="97"/>
  <c r="N7" i="97"/>
  <c r="M7" i="97"/>
  <c r="L7" i="97"/>
  <c r="K7" i="97"/>
  <c r="J7" i="97"/>
  <c r="I7" i="97"/>
  <c r="H7" i="97"/>
  <c r="J54" i="96"/>
  <c r="I54" i="96"/>
  <c r="H54" i="96"/>
  <c r="G54" i="96"/>
  <c r="F54" i="96"/>
  <c r="E54" i="96"/>
  <c r="J53" i="96"/>
  <c r="I53" i="96"/>
  <c r="H53" i="96"/>
  <c r="G53" i="96"/>
  <c r="F53" i="96"/>
  <c r="E53" i="96"/>
  <c r="J52" i="96"/>
  <c r="I52" i="96"/>
  <c r="H52" i="96"/>
  <c r="G52" i="96"/>
  <c r="F52" i="96"/>
  <c r="E52" i="96"/>
  <c r="J51" i="96"/>
  <c r="I51" i="96"/>
  <c r="H51" i="96"/>
  <c r="G51" i="96"/>
  <c r="F51" i="96"/>
  <c r="E51" i="96"/>
  <c r="J50" i="96"/>
  <c r="I50" i="96"/>
  <c r="H50" i="96"/>
  <c r="G50" i="96"/>
  <c r="F50" i="96"/>
  <c r="E50" i="96"/>
  <c r="J49" i="96"/>
  <c r="I49" i="96"/>
  <c r="H49" i="96"/>
  <c r="G49" i="96"/>
  <c r="F49" i="96"/>
  <c r="E49" i="96"/>
  <c r="J48" i="96"/>
  <c r="I48" i="96"/>
  <c r="H48" i="96"/>
  <c r="G48" i="96"/>
  <c r="F48" i="96"/>
  <c r="E48" i="96"/>
  <c r="J47" i="96"/>
  <c r="I47" i="96"/>
  <c r="H47" i="96"/>
  <c r="G47" i="96"/>
  <c r="F47" i="96"/>
  <c r="E47" i="96"/>
  <c r="J46" i="96"/>
  <c r="I46" i="96"/>
  <c r="H46" i="96"/>
  <c r="G46" i="96"/>
  <c r="F46" i="96"/>
  <c r="E46" i="96"/>
  <c r="Q38" i="96"/>
  <c r="J38" i="96"/>
  <c r="I38" i="96"/>
  <c r="H38" i="96"/>
  <c r="G38" i="96"/>
  <c r="F38" i="96"/>
  <c r="T38" i="96" s="1"/>
  <c r="E38" i="96"/>
  <c r="P37" i="96"/>
  <c r="J37" i="96"/>
  <c r="I37" i="96"/>
  <c r="H37" i="96"/>
  <c r="O37" i="96" s="1"/>
  <c r="G37" i="96"/>
  <c r="N37" i="96" s="1"/>
  <c r="F37" i="96"/>
  <c r="E37" i="96"/>
  <c r="L37" i="96" s="1"/>
  <c r="J36" i="96"/>
  <c r="I36" i="96"/>
  <c r="H36" i="96"/>
  <c r="O36" i="96" s="1"/>
  <c r="G36" i="96"/>
  <c r="F36" i="96"/>
  <c r="E36" i="96"/>
  <c r="U35" i="96"/>
  <c r="T35" i="96"/>
  <c r="S35" i="96"/>
  <c r="U34" i="96"/>
  <c r="T34" i="96"/>
  <c r="P34" i="96"/>
  <c r="O34" i="96"/>
  <c r="M34" i="96"/>
  <c r="L34" i="96"/>
  <c r="U33" i="96"/>
  <c r="T33" i="96"/>
  <c r="S33" i="96"/>
  <c r="P33" i="96"/>
  <c r="O33" i="96"/>
  <c r="M33" i="96"/>
  <c r="L33" i="96"/>
  <c r="U32" i="96"/>
  <c r="T32" i="96"/>
  <c r="S32" i="96"/>
  <c r="P32" i="96"/>
  <c r="O32" i="96"/>
  <c r="M32" i="96"/>
  <c r="L32" i="96"/>
  <c r="U31" i="96"/>
  <c r="T31" i="96"/>
  <c r="S31" i="96"/>
  <c r="Q31" i="96"/>
  <c r="P31" i="96"/>
  <c r="O31" i="96"/>
  <c r="N31" i="96"/>
  <c r="M31" i="96"/>
  <c r="L31" i="96"/>
  <c r="Q30" i="96"/>
  <c r="P30" i="96"/>
  <c r="O30" i="96"/>
  <c r="N30" i="96"/>
  <c r="M30" i="96"/>
  <c r="L30" i="96"/>
  <c r="U29" i="96"/>
  <c r="T29" i="96"/>
  <c r="Q29" i="96"/>
  <c r="P29" i="96"/>
  <c r="O29" i="96"/>
  <c r="N29" i="96"/>
  <c r="M29" i="96"/>
  <c r="L29" i="96"/>
  <c r="U28" i="96"/>
  <c r="T28" i="96"/>
  <c r="S28" i="96"/>
  <c r="Q28" i="96"/>
  <c r="P28" i="96"/>
  <c r="O28" i="96"/>
  <c r="N28" i="96"/>
  <c r="M28" i="96"/>
  <c r="L28" i="96"/>
  <c r="U27" i="96"/>
  <c r="T27" i="96"/>
  <c r="S27" i="96"/>
  <c r="Q27" i="96"/>
  <c r="P27" i="96"/>
  <c r="O27" i="96"/>
  <c r="N27" i="96"/>
  <c r="N35" i="96" s="1"/>
  <c r="M27" i="96"/>
  <c r="L27" i="96"/>
  <c r="L25" i="96"/>
  <c r="J19" i="96"/>
  <c r="Q19" i="96" s="1"/>
  <c r="I19" i="96"/>
  <c r="P19" i="96" s="1"/>
  <c r="H19" i="96"/>
  <c r="O19" i="96" s="1"/>
  <c r="G19" i="96"/>
  <c r="F19" i="96"/>
  <c r="M19" i="96" s="1"/>
  <c r="E19" i="96"/>
  <c r="L19" i="96" s="1"/>
  <c r="J18" i="96"/>
  <c r="Q18" i="96" s="1"/>
  <c r="I18" i="96"/>
  <c r="P18" i="96" s="1"/>
  <c r="H18" i="96"/>
  <c r="O18" i="96" s="1"/>
  <c r="G18" i="96"/>
  <c r="N18" i="96" s="1"/>
  <c r="F18" i="96"/>
  <c r="M18" i="96" s="1"/>
  <c r="E18" i="96"/>
  <c r="L18" i="96" s="1"/>
  <c r="J17" i="96"/>
  <c r="Q17" i="96" s="1"/>
  <c r="I17" i="96"/>
  <c r="P17" i="96" s="1"/>
  <c r="H17" i="96"/>
  <c r="O17" i="96" s="1"/>
  <c r="G17" i="96"/>
  <c r="N17" i="96" s="1"/>
  <c r="F17" i="96"/>
  <c r="M17" i="96" s="1"/>
  <c r="E17" i="96"/>
  <c r="U16" i="96"/>
  <c r="T16" i="96"/>
  <c r="S16" i="96"/>
  <c r="U15" i="96"/>
  <c r="T15" i="96"/>
  <c r="P15" i="96"/>
  <c r="O15" i="96"/>
  <c r="M15" i="96"/>
  <c r="L15" i="96"/>
  <c r="U14" i="96"/>
  <c r="T14" i="96"/>
  <c r="S14" i="96"/>
  <c r="P14" i="96"/>
  <c r="O14" i="96"/>
  <c r="M14" i="96"/>
  <c r="L14" i="96"/>
  <c r="U13" i="96"/>
  <c r="T13" i="96"/>
  <c r="S13" i="96"/>
  <c r="P13" i="96"/>
  <c r="O13" i="96"/>
  <c r="M13" i="96"/>
  <c r="L13" i="96"/>
  <c r="U12" i="96"/>
  <c r="T12" i="96"/>
  <c r="S12" i="96"/>
  <c r="Q12" i="96"/>
  <c r="P12" i="96"/>
  <c r="O12" i="96"/>
  <c r="N12" i="96"/>
  <c r="M12" i="96"/>
  <c r="L12" i="96"/>
  <c r="Q11" i="96"/>
  <c r="P11" i="96"/>
  <c r="O11" i="96"/>
  <c r="N11" i="96"/>
  <c r="M11" i="96"/>
  <c r="L11" i="96"/>
  <c r="U10" i="96"/>
  <c r="T10" i="96"/>
  <c r="Q10" i="96"/>
  <c r="P10" i="96"/>
  <c r="O10" i="96"/>
  <c r="N10" i="96"/>
  <c r="M10" i="96"/>
  <c r="L10" i="96"/>
  <c r="U9" i="96"/>
  <c r="T9" i="96"/>
  <c r="S9" i="96"/>
  <c r="Q9" i="96"/>
  <c r="P9" i="96"/>
  <c r="O9" i="96"/>
  <c r="N9" i="96"/>
  <c r="M9" i="96"/>
  <c r="L9" i="96"/>
  <c r="U8" i="96"/>
  <c r="T8" i="96"/>
  <c r="S8" i="96"/>
  <c r="Q8" i="96"/>
  <c r="P8" i="96"/>
  <c r="O8" i="96"/>
  <c r="N8" i="96"/>
  <c r="M8" i="96"/>
  <c r="L8" i="96"/>
  <c r="L6" i="96"/>
  <c r="J54" i="95"/>
  <c r="I54" i="95"/>
  <c r="H54" i="95"/>
  <c r="G54" i="95"/>
  <c r="F54" i="95"/>
  <c r="E54" i="95"/>
  <c r="J53" i="95"/>
  <c r="I53" i="95"/>
  <c r="G53" i="95"/>
  <c r="F53" i="95"/>
  <c r="J52" i="95"/>
  <c r="I52" i="95"/>
  <c r="H52" i="95"/>
  <c r="G52" i="95"/>
  <c r="F52" i="95"/>
  <c r="E52" i="95"/>
  <c r="J51" i="95"/>
  <c r="I51" i="95"/>
  <c r="H51" i="95"/>
  <c r="G51" i="95"/>
  <c r="F51" i="95"/>
  <c r="E51" i="95"/>
  <c r="J50" i="95"/>
  <c r="I50" i="95"/>
  <c r="H50" i="95"/>
  <c r="G50" i="95"/>
  <c r="F50" i="95"/>
  <c r="E50" i="95"/>
  <c r="J49" i="95"/>
  <c r="I49" i="95"/>
  <c r="G49" i="95"/>
  <c r="F49" i="95"/>
  <c r="J48" i="95"/>
  <c r="I48" i="95"/>
  <c r="H48" i="95"/>
  <c r="G48" i="95"/>
  <c r="F48" i="95"/>
  <c r="E48" i="95"/>
  <c r="J47" i="95"/>
  <c r="I47" i="95"/>
  <c r="H47" i="95"/>
  <c r="G47" i="95"/>
  <c r="F47" i="95"/>
  <c r="E47" i="95"/>
  <c r="J46" i="95"/>
  <c r="I46" i="95"/>
  <c r="M46" i="95" s="1"/>
  <c r="H46" i="95"/>
  <c r="G46" i="95"/>
  <c r="F46" i="95"/>
  <c r="E46" i="95"/>
  <c r="J38" i="95"/>
  <c r="I38" i="95"/>
  <c r="H38" i="95"/>
  <c r="G38" i="95"/>
  <c r="F38" i="95"/>
  <c r="M38" i="95" s="1"/>
  <c r="E38" i="95"/>
  <c r="J37" i="95"/>
  <c r="I37" i="95"/>
  <c r="T37" i="95" s="1"/>
  <c r="H37" i="95"/>
  <c r="O37" i="95" s="1"/>
  <c r="G37" i="95"/>
  <c r="N37" i="95" s="1"/>
  <c r="F37" i="95"/>
  <c r="E37" i="95"/>
  <c r="J36" i="95"/>
  <c r="I36" i="95"/>
  <c r="H36" i="95"/>
  <c r="G36" i="95"/>
  <c r="F36" i="95"/>
  <c r="E36" i="95"/>
  <c r="U35" i="95"/>
  <c r="T35" i="95"/>
  <c r="S35" i="95"/>
  <c r="U34" i="95"/>
  <c r="T34" i="95"/>
  <c r="P34" i="95"/>
  <c r="O34" i="95"/>
  <c r="M34" i="95"/>
  <c r="L34" i="95"/>
  <c r="U33" i="95"/>
  <c r="T33" i="95"/>
  <c r="S33" i="95"/>
  <c r="P33" i="95"/>
  <c r="O33" i="95"/>
  <c r="Q33" i="95" s="1"/>
  <c r="M33" i="95"/>
  <c r="L33" i="95"/>
  <c r="N33" i="95" s="1"/>
  <c r="U32" i="95"/>
  <c r="T32" i="95"/>
  <c r="S32" i="95"/>
  <c r="P32" i="95"/>
  <c r="O32" i="95"/>
  <c r="M32" i="95"/>
  <c r="L32" i="95"/>
  <c r="U31" i="95"/>
  <c r="T31" i="95"/>
  <c r="S31" i="95"/>
  <c r="Q31" i="95"/>
  <c r="P31" i="95"/>
  <c r="O31" i="95"/>
  <c r="N31" i="95"/>
  <c r="M31" i="95"/>
  <c r="L31" i="95"/>
  <c r="U30" i="95"/>
  <c r="T30" i="95"/>
  <c r="Q30" i="95"/>
  <c r="P30" i="95"/>
  <c r="O30" i="95"/>
  <c r="N30" i="95"/>
  <c r="M30" i="95"/>
  <c r="L30" i="95"/>
  <c r="U29" i="95"/>
  <c r="T29" i="95"/>
  <c r="S29" i="95"/>
  <c r="Q29" i="95"/>
  <c r="P29" i="95"/>
  <c r="O29" i="95"/>
  <c r="N29" i="95"/>
  <c r="M29" i="95"/>
  <c r="L29" i="95"/>
  <c r="U28" i="95"/>
  <c r="T28" i="95"/>
  <c r="S28" i="95"/>
  <c r="Q28" i="95"/>
  <c r="P28" i="95"/>
  <c r="O28" i="95"/>
  <c r="N28" i="95"/>
  <c r="M28" i="95"/>
  <c r="L28" i="95"/>
  <c r="U27" i="95"/>
  <c r="T27" i="95"/>
  <c r="S27" i="95"/>
  <c r="Q27" i="95"/>
  <c r="Q35" i="95" s="1"/>
  <c r="P27" i="95"/>
  <c r="P35" i="95" s="1"/>
  <c r="O27" i="95"/>
  <c r="N27" i="95"/>
  <c r="M27" i="95"/>
  <c r="M35" i="95" s="1"/>
  <c r="L27" i="95"/>
  <c r="L35" i="95" s="1"/>
  <c r="L25" i="95"/>
  <c r="J19" i="95"/>
  <c r="Q19" i="95" s="1"/>
  <c r="I19" i="95"/>
  <c r="P19" i="95" s="1"/>
  <c r="H19" i="95"/>
  <c r="G19" i="95"/>
  <c r="N19" i="95" s="1"/>
  <c r="F19" i="95"/>
  <c r="E19" i="95"/>
  <c r="L19" i="95" s="1"/>
  <c r="J18" i="95"/>
  <c r="Q18" i="95" s="1"/>
  <c r="I18" i="95"/>
  <c r="P18" i="95" s="1"/>
  <c r="H18" i="95"/>
  <c r="O18" i="95" s="1"/>
  <c r="G18" i="95"/>
  <c r="N18" i="95" s="1"/>
  <c r="F18" i="95"/>
  <c r="M18" i="95" s="1"/>
  <c r="E18" i="95"/>
  <c r="J17" i="95"/>
  <c r="Q17" i="95" s="1"/>
  <c r="I17" i="95"/>
  <c r="P17" i="95" s="1"/>
  <c r="H17" i="95"/>
  <c r="O17" i="95" s="1"/>
  <c r="G17" i="95"/>
  <c r="N17" i="95" s="1"/>
  <c r="F17" i="95"/>
  <c r="M17" i="95" s="1"/>
  <c r="E17" i="95"/>
  <c r="L17" i="95" s="1"/>
  <c r="U16" i="95"/>
  <c r="T16" i="95"/>
  <c r="S16" i="95"/>
  <c r="U15" i="95"/>
  <c r="T15" i="95"/>
  <c r="P15" i="95"/>
  <c r="O15" i="95"/>
  <c r="M15" i="95"/>
  <c r="L15" i="95"/>
  <c r="U14" i="95"/>
  <c r="T14" i="95"/>
  <c r="S14" i="95"/>
  <c r="P14" i="95"/>
  <c r="O14" i="95"/>
  <c r="M14" i="95"/>
  <c r="L14" i="95"/>
  <c r="U13" i="95"/>
  <c r="T13" i="95"/>
  <c r="S13" i="95"/>
  <c r="P13" i="95"/>
  <c r="O13" i="95"/>
  <c r="M13" i="95"/>
  <c r="L13" i="95"/>
  <c r="U12" i="95"/>
  <c r="T12" i="95"/>
  <c r="S12" i="95"/>
  <c r="Q12" i="95"/>
  <c r="P12" i="95"/>
  <c r="O12" i="95"/>
  <c r="N12" i="95"/>
  <c r="M12" i="95"/>
  <c r="L12" i="95"/>
  <c r="U11" i="95"/>
  <c r="T11" i="95"/>
  <c r="Q11" i="95"/>
  <c r="P11" i="95"/>
  <c r="O11" i="95"/>
  <c r="N11" i="95"/>
  <c r="M11" i="95"/>
  <c r="L11" i="95"/>
  <c r="U10" i="95"/>
  <c r="T10" i="95"/>
  <c r="S10" i="95"/>
  <c r="Q10" i="95"/>
  <c r="P10" i="95"/>
  <c r="O10" i="95"/>
  <c r="N10" i="95"/>
  <c r="M10" i="95"/>
  <c r="L10" i="95"/>
  <c r="U9" i="95"/>
  <c r="T9" i="95"/>
  <c r="S9" i="95"/>
  <c r="Q9" i="95"/>
  <c r="P9" i="95"/>
  <c r="O9" i="95"/>
  <c r="N9" i="95"/>
  <c r="M9" i="95"/>
  <c r="L9" i="95"/>
  <c r="U8" i="95"/>
  <c r="T8" i="95"/>
  <c r="S8" i="95"/>
  <c r="Q8" i="95"/>
  <c r="P8" i="95"/>
  <c r="P16" i="95" s="1"/>
  <c r="O8" i="95"/>
  <c r="O16" i="95" s="1"/>
  <c r="N8" i="95"/>
  <c r="M8" i="95"/>
  <c r="L8" i="95"/>
  <c r="L16" i="95" s="1"/>
  <c r="L6" i="95"/>
  <c r="AN97" i="94"/>
  <c r="AM97" i="94"/>
  <c r="AL97" i="94"/>
  <c r="AO97" i="94" s="1"/>
  <c r="AK97" i="94"/>
  <c r="AJ97" i="94"/>
  <c r="AI97" i="94"/>
  <c r="AG97" i="94"/>
  <c r="AF97" i="94"/>
  <c r="AE97" i="94"/>
  <c r="P97" i="94"/>
  <c r="O97" i="94"/>
  <c r="N97" i="94"/>
  <c r="W96" i="94"/>
  <c r="V96" i="94"/>
  <c r="AB96" i="94" s="1"/>
  <c r="U96" i="94"/>
  <c r="T96" i="94"/>
  <c r="S96" i="94"/>
  <c r="Y96" i="94" s="1"/>
  <c r="R96" i="94"/>
  <c r="X96" i="94" s="1"/>
  <c r="G96" i="94"/>
  <c r="M96" i="94" s="1"/>
  <c r="F96" i="94"/>
  <c r="E96" i="94"/>
  <c r="K96" i="94" s="1"/>
  <c r="D96" i="94"/>
  <c r="J96" i="94" s="1"/>
  <c r="C96" i="94"/>
  <c r="I96" i="94" s="1"/>
  <c r="B96" i="94"/>
  <c r="H96" i="94" s="1"/>
  <c r="AN95" i="94"/>
  <c r="AM95" i="94"/>
  <c r="AP95" i="94" s="1"/>
  <c r="AL95" i="94"/>
  <c r="AK95" i="94"/>
  <c r="AJ95" i="94"/>
  <c r="AI95" i="94"/>
  <c r="AG95" i="94"/>
  <c r="AF95" i="94"/>
  <c r="AE95" i="94"/>
  <c r="AC95" i="94"/>
  <c r="AB95" i="94"/>
  <c r="AA95" i="94"/>
  <c r="Z95" i="94"/>
  <c r="Y95" i="94"/>
  <c r="P95" i="94"/>
  <c r="O95" i="94"/>
  <c r="N95" i="94"/>
  <c r="M95" i="94"/>
  <c r="L95" i="94"/>
  <c r="K95" i="94"/>
  <c r="J95" i="94"/>
  <c r="I95" i="94"/>
  <c r="H95" i="94"/>
  <c r="AN94" i="94"/>
  <c r="AM94" i="94"/>
  <c r="AL94" i="94"/>
  <c r="AK94" i="94"/>
  <c r="AJ94" i="94"/>
  <c r="AI94" i="94"/>
  <c r="AG94" i="94"/>
  <c r="AF94" i="94"/>
  <c r="AE94" i="94"/>
  <c r="AC94" i="94"/>
  <c r="AB94" i="94"/>
  <c r="AA94" i="94"/>
  <c r="Z94" i="94"/>
  <c r="Y94" i="94"/>
  <c r="P94" i="94"/>
  <c r="O94" i="94"/>
  <c r="N94" i="94"/>
  <c r="M94" i="94"/>
  <c r="L94" i="94"/>
  <c r="K94" i="94"/>
  <c r="J94" i="94"/>
  <c r="I94" i="94"/>
  <c r="H94" i="94"/>
  <c r="AN93" i="94"/>
  <c r="AM93" i="94"/>
  <c r="AL93" i="94"/>
  <c r="AC93" i="94"/>
  <c r="AB93" i="94"/>
  <c r="AA93" i="94"/>
  <c r="Z93" i="94"/>
  <c r="Y93" i="94"/>
  <c r="M93" i="94"/>
  <c r="L93" i="94"/>
  <c r="K93" i="94"/>
  <c r="J93" i="94"/>
  <c r="I93" i="94"/>
  <c r="H93" i="94"/>
  <c r="AN92" i="94"/>
  <c r="AM92" i="94"/>
  <c r="AL92" i="94"/>
  <c r="AK92" i="94"/>
  <c r="AJ92" i="94"/>
  <c r="AI92" i="94"/>
  <c r="AG92" i="94"/>
  <c r="AF92" i="94"/>
  <c r="AE92" i="94"/>
  <c r="AC92" i="94"/>
  <c r="AB92" i="94"/>
  <c r="AA92" i="94"/>
  <c r="Z92" i="94"/>
  <c r="Y92" i="94"/>
  <c r="P92" i="94"/>
  <c r="O92" i="94"/>
  <c r="N92" i="94"/>
  <c r="M92" i="94"/>
  <c r="L92" i="94"/>
  <c r="K92" i="94"/>
  <c r="J92" i="94"/>
  <c r="I92" i="94"/>
  <c r="H92" i="94"/>
  <c r="AN91" i="94"/>
  <c r="AM91" i="94"/>
  <c r="AL91" i="94"/>
  <c r="AK91" i="94"/>
  <c r="AJ91" i="94"/>
  <c r="AI91" i="94"/>
  <c r="AG91" i="94"/>
  <c r="AF91" i="94"/>
  <c r="AE91" i="94"/>
  <c r="AC91" i="94"/>
  <c r="AB91" i="94"/>
  <c r="AA91" i="94"/>
  <c r="Z91" i="94"/>
  <c r="Y91" i="94"/>
  <c r="P91" i="94"/>
  <c r="O91" i="94"/>
  <c r="N91" i="94"/>
  <c r="M91" i="94"/>
  <c r="L91" i="94"/>
  <c r="K91" i="94"/>
  <c r="J91" i="94"/>
  <c r="I91" i="94"/>
  <c r="H91" i="94"/>
  <c r="AN90" i="94"/>
  <c r="AM90" i="94"/>
  <c r="AL90" i="94"/>
  <c r="AK90" i="94"/>
  <c r="AJ90" i="94"/>
  <c r="AI90" i="94"/>
  <c r="AG90" i="94"/>
  <c r="AF90" i="94"/>
  <c r="AE90" i="94"/>
  <c r="AC90" i="94"/>
  <c r="AB90" i="94"/>
  <c r="AA90" i="94"/>
  <c r="Z90" i="94"/>
  <c r="Y90" i="94"/>
  <c r="P90" i="94"/>
  <c r="O90" i="94"/>
  <c r="N90" i="94"/>
  <c r="M90" i="94"/>
  <c r="L90" i="94"/>
  <c r="K90" i="94"/>
  <c r="J90" i="94"/>
  <c r="I90" i="94"/>
  <c r="H90" i="94"/>
  <c r="AN89" i="94"/>
  <c r="AM89" i="94"/>
  <c r="AL89" i="94"/>
  <c r="AK89" i="94"/>
  <c r="AJ89" i="94"/>
  <c r="AI89" i="94"/>
  <c r="AG89" i="94"/>
  <c r="AF89" i="94"/>
  <c r="AE89" i="94"/>
  <c r="AC89" i="94"/>
  <c r="AB89" i="94"/>
  <c r="AA89" i="94"/>
  <c r="Z89" i="94"/>
  <c r="Y89" i="94"/>
  <c r="P89" i="94"/>
  <c r="O89" i="94"/>
  <c r="N89" i="94"/>
  <c r="M89" i="94"/>
  <c r="L89" i="94"/>
  <c r="K89" i="94"/>
  <c r="J89" i="94"/>
  <c r="I89" i="94"/>
  <c r="H89" i="94"/>
  <c r="AN88" i="94"/>
  <c r="AM88" i="94"/>
  <c r="AL88" i="94"/>
  <c r="AK88" i="94"/>
  <c r="AJ88" i="94"/>
  <c r="AI88" i="94"/>
  <c r="AG88" i="94"/>
  <c r="AF88" i="94"/>
  <c r="AE88" i="94"/>
  <c r="AC88" i="94"/>
  <c r="AB88" i="94"/>
  <c r="AA88" i="94"/>
  <c r="Z88" i="94"/>
  <c r="Y88" i="94"/>
  <c r="P88" i="94"/>
  <c r="O88" i="94"/>
  <c r="N88" i="94"/>
  <c r="M88" i="94"/>
  <c r="L88" i="94"/>
  <c r="K88" i="94"/>
  <c r="J88" i="94"/>
  <c r="I88" i="94"/>
  <c r="H88" i="94"/>
  <c r="AN87" i="94"/>
  <c r="AM87" i="94"/>
  <c r="AL87" i="94"/>
  <c r="AK87" i="94"/>
  <c r="AJ87" i="94"/>
  <c r="AI87" i="94"/>
  <c r="AG87" i="94"/>
  <c r="AF87" i="94"/>
  <c r="AE87" i="94"/>
  <c r="AC87" i="94"/>
  <c r="AB87" i="94"/>
  <c r="AA87" i="94"/>
  <c r="Z87" i="94"/>
  <c r="Y87" i="94"/>
  <c r="P87" i="94"/>
  <c r="O87" i="94"/>
  <c r="N87" i="94"/>
  <c r="M87" i="94"/>
  <c r="L87" i="94"/>
  <c r="K87" i="94"/>
  <c r="J87" i="94"/>
  <c r="I87" i="94"/>
  <c r="H87" i="94"/>
  <c r="AN86" i="94"/>
  <c r="AM86" i="94"/>
  <c r="AL86" i="94"/>
  <c r="AK86" i="94"/>
  <c r="AJ86" i="94"/>
  <c r="AI86" i="94"/>
  <c r="AG86" i="94"/>
  <c r="AF86" i="94"/>
  <c r="AE86" i="94"/>
  <c r="AC86" i="94"/>
  <c r="AB86" i="94"/>
  <c r="AA86" i="94"/>
  <c r="Z86" i="94"/>
  <c r="Y86" i="94"/>
  <c r="P86" i="94"/>
  <c r="O86" i="94"/>
  <c r="N86" i="94"/>
  <c r="M86" i="94"/>
  <c r="L86" i="94"/>
  <c r="K86" i="94"/>
  <c r="J86" i="94"/>
  <c r="I86" i="94"/>
  <c r="H86" i="94"/>
  <c r="AN85" i="94"/>
  <c r="AM85" i="94"/>
  <c r="AL85" i="94"/>
  <c r="AK85" i="94"/>
  <c r="AJ85" i="94"/>
  <c r="AI85" i="94"/>
  <c r="AG85" i="94"/>
  <c r="AF85" i="94"/>
  <c r="AE85" i="94"/>
  <c r="AC85" i="94"/>
  <c r="AB85" i="94"/>
  <c r="AA85" i="94"/>
  <c r="Z85" i="94"/>
  <c r="Y85" i="94"/>
  <c r="P85" i="94"/>
  <c r="O85" i="94"/>
  <c r="N85" i="94"/>
  <c r="M85" i="94"/>
  <c r="L85" i="94"/>
  <c r="K85" i="94"/>
  <c r="J85" i="94"/>
  <c r="I85" i="94"/>
  <c r="H85" i="94"/>
  <c r="AN84" i="94"/>
  <c r="AM84" i="94"/>
  <c r="AL84" i="94"/>
  <c r="AK84" i="94"/>
  <c r="AJ84" i="94"/>
  <c r="AI84" i="94"/>
  <c r="AG84" i="94"/>
  <c r="AF84" i="94"/>
  <c r="AE84" i="94"/>
  <c r="AC84" i="94"/>
  <c r="AB84" i="94"/>
  <c r="AA84" i="94"/>
  <c r="Z84" i="94"/>
  <c r="Y84" i="94"/>
  <c r="P84" i="94"/>
  <c r="O84" i="94"/>
  <c r="N84" i="94"/>
  <c r="M84" i="94"/>
  <c r="L84" i="94"/>
  <c r="K84" i="94"/>
  <c r="J84" i="94"/>
  <c r="I84" i="94"/>
  <c r="H84" i="94"/>
  <c r="AN83" i="94"/>
  <c r="AM83" i="94"/>
  <c r="AL83" i="94"/>
  <c r="AK83" i="94"/>
  <c r="AJ83" i="94"/>
  <c r="AI83" i="94"/>
  <c r="AG83" i="94"/>
  <c r="AF83" i="94"/>
  <c r="AE83" i="94"/>
  <c r="AC83" i="94"/>
  <c r="AB83" i="94"/>
  <c r="AA83" i="94"/>
  <c r="Z83" i="94"/>
  <c r="Y83" i="94"/>
  <c r="P83" i="94"/>
  <c r="O83" i="94"/>
  <c r="N83" i="94"/>
  <c r="M83" i="94"/>
  <c r="L83" i="94"/>
  <c r="K83" i="94"/>
  <c r="J83" i="94"/>
  <c r="I83" i="94"/>
  <c r="H83" i="94"/>
  <c r="AN82" i="94"/>
  <c r="AM82" i="94"/>
  <c r="AL82" i="94"/>
  <c r="AK82" i="94"/>
  <c r="AJ82" i="94"/>
  <c r="AI82" i="94"/>
  <c r="AG82" i="94"/>
  <c r="AF82" i="94"/>
  <c r="AE82" i="94"/>
  <c r="AC82" i="94"/>
  <c r="AB82" i="94"/>
  <c r="AA82" i="94"/>
  <c r="Z82" i="94"/>
  <c r="Y82" i="94"/>
  <c r="P82" i="94"/>
  <c r="O82" i="94"/>
  <c r="N82" i="94"/>
  <c r="M82" i="94"/>
  <c r="L82" i="94"/>
  <c r="K82" i="94"/>
  <c r="J82" i="94"/>
  <c r="I82" i="94"/>
  <c r="H82" i="94"/>
  <c r="AN81" i="94"/>
  <c r="AM81" i="94"/>
  <c r="AL81" i="94"/>
  <c r="AK81" i="94"/>
  <c r="AJ81" i="94"/>
  <c r="AI81" i="94"/>
  <c r="AG81" i="94"/>
  <c r="AF81" i="94"/>
  <c r="AE81" i="94"/>
  <c r="AC81" i="94"/>
  <c r="AB81" i="94"/>
  <c r="AA81" i="94"/>
  <c r="Z81" i="94"/>
  <c r="Y81" i="94"/>
  <c r="P81" i="94"/>
  <c r="O81" i="94"/>
  <c r="N81" i="94"/>
  <c r="M81" i="94"/>
  <c r="L81" i="94"/>
  <c r="K81" i="94"/>
  <c r="J81" i="94"/>
  <c r="I81" i="94"/>
  <c r="H81" i="94"/>
  <c r="AN80" i="94"/>
  <c r="AM80" i="94"/>
  <c r="AL80" i="94"/>
  <c r="AK80" i="94"/>
  <c r="AJ80" i="94"/>
  <c r="AI80" i="94"/>
  <c r="AG80" i="94"/>
  <c r="AF80" i="94"/>
  <c r="AE80" i="94"/>
  <c r="AC80" i="94"/>
  <c r="AB80" i="94"/>
  <c r="AA80" i="94"/>
  <c r="Z80" i="94"/>
  <c r="Y80" i="94"/>
  <c r="P80" i="94"/>
  <c r="O80" i="94"/>
  <c r="N80" i="94"/>
  <c r="M80" i="94"/>
  <c r="L80" i="94"/>
  <c r="K80" i="94"/>
  <c r="J80" i="94"/>
  <c r="I80" i="94"/>
  <c r="H80" i="94"/>
  <c r="AN79" i="94"/>
  <c r="AM79" i="94"/>
  <c r="AL79" i="94"/>
  <c r="AC79" i="94"/>
  <c r="AB79" i="94"/>
  <c r="AA79" i="94"/>
  <c r="Z79" i="94"/>
  <c r="Y79" i="94"/>
  <c r="M79" i="94"/>
  <c r="L79" i="94"/>
  <c r="K79" i="94"/>
  <c r="J79" i="94"/>
  <c r="I79" i="94"/>
  <c r="H79" i="94"/>
  <c r="AN78" i="94"/>
  <c r="AM78" i="94"/>
  <c r="AL78" i="94"/>
  <c r="AK78" i="94"/>
  <c r="AJ78" i="94"/>
  <c r="AI78" i="94"/>
  <c r="AG78" i="94"/>
  <c r="AF78" i="94"/>
  <c r="AE78" i="94"/>
  <c r="AC78" i="94"/>
  <c r="AB78" i="94"/>
  <c r="AA78" i="94"/>
  <c r="Z78" i="94"/>
  <c r="Y78" i="94"/>
  <c r="P78" i="94"/>
  <c r="O78" i="94"/>
  <c r="N78" i="94"/>
  <c r="M78" i="94"/>
  <c r="L78" i="94"/>
  <c r="K78" i="94"/>
  <c r="J78" i="94"/>
  <c r="I78" i="94"/>
  <c r="H78" i="94"/>
  <c r="AN77" i="94"/>
  <c r="AM77" i="94"/>
  <c r="AL77" i="94"/>
  <c r="AK77" i="94"/>
  <c r="AJ77" i="94"/>
  <c r="AI77" i="94"/>
  <c r="AG77" i="94"/>
  <c r="AF77" i="94"/>
  <c r="AE77" i="94"/>
  <c r="AC77" i="94"/>
  <c r="AB77" i="94"/>
  <c r="AA77" i="94"/>
  <c r="Z77" i="94"/>
  <c r="Y77" i="94"/>
  <c r="P77" i="94"/>
  <c r="O77" i="94"/>
  <c r="N77" i="94"/>
  <c r="M77" i="94"/>
  <c r="L77" i="94"/>
  <c r="K77" i="94"/>
  <c r="J77" i="94"/>
  <c r="I77" i="94"/>
  <c r="H77" i="94"/>
  <c r="AN76" i="94"/>
  <c r="AM76" i="94"/>
  <c r="AL76" i="94"/>
  <c r="AK76" i="94"/>
  <c r="AJ76" i="94"/>
  <c r="AI76" i="94"/>
  <c r="AG76" i="94"/>
  <c r="AF76" i="94"/>
  <c r="AE76" i="94"/>
  <c r="AC76" i="94"/>
  <c r="AB76" i="94"/>
  <c r="AA76" i="94"/>
  <c r="Z76" i="94"/>
  <c r="Y76" i="94"/>
  <c r="P76" i="94"/>
  <c r="O76" i="94"/>
  <c r="N76" i="94"/>
  <c r="M76" i="94"/>
  <c r="L76" i="94"/>
  <c r="K76" i="94"/>
  <c r="J76" i="94"/>
  <c r="I76" i="94"/>
  <c r="H76" i="94"/>
  <c r="AN75" i="94"/>
  <c r="AM75" i="94"/>
  <c r="AL75" i="94"/>
  <c r="AK75" i="94"/>
  <c r="AJ75" i="94"/>
  <c r="AI75" i="94"/>
  <c r="AG75" i="94"/>
  <c r="AF75" i="94"/>
  <c r="AE75" i="94"/>
  <c r="AC75" i="94"/>
  <c r="AB75" i="94"/>
  <c r="AA75" i="94"/>
  <c r="Z75" i="94"/>
  <c r="Y75" i="94"/>
  <c r="P75" i="94"/>
  <c r="O75" i="94"/>
  <c r="N75" i="94"/>
  <c r="M75" i="94"/>
  <c r="L75" i="94"/>
  <c r="K75" i="94"/>
  <c r="J75" i="94"/>
  <c r="I75" i="94"/>
  <c r="H75" i="94"/>
  <c r="AC74" i="94"/>
  <c r="AB74" i="94"/>
  <c r="AA74" i="94"/>
  <c r="Z74" i="94"/>
  <c r="Y74" i="94"/>
  <c r="P74" i="94"/>
  <c r="O74" i="94"/>
  <c r="N74" i="94"/>
  <c r="M74" i="94"/>
  <c r="L74" i="94"/>
  <c r="K74" i="94"/>
  <c r="J74" i="94"/>
  <c r="I74" i="94"/>
  <c r="H74" i="94"/>
  <c r="AC73" i="94"/>
  <c r="AB73" i="94"/>
  <c r="AA73" i="94"/>
  <c r="Z73" i="94"/>
  <c r="Y73" i="94"/>
  <c r="P73" i="94"/>
  <c r="O73" i="94"/>
  <c r="N73" i="94"/>
  <c r="M73" i="94"/>
  <c r="L73" i="94"/>
  <c r="K73" i="94"/>
  <c r="J73" i="94"/>
  <c r="I73" i="94"/>
  <c r="H73" i="94"/>
  <c r="AC72" i="94"/>
  <c r="AB72" i="94"/>
  <c r="AA72" i="94"/>
  <c r="Z72" i="94"/>
  <c r="Y72" i="94"/>
  <c r="P72" i="94"/>
  <c r="O72" i="94"/>
  <c r="N72" i="94"/>
  <c r="M72" i="94"/>
  <c r="L72" i="94"/>
  <c r="K72" i="94"/>
  <c r="J72" i="94"/>
  <c r="I72" i="94"/>
  <c r="H72" i="94"/>
  <c r="AN71" i="94"/>
  <c r="AM71" i="94"/>
  <c r="AL71" i="94"/>
  <c r="AK71" i="94"/>
  <c r="AJ71" i="94"/>
  <c r="AI71" i="94"/>
  <c r="AG71" i="94"/>
  <c r="AF71" i="94"/>
  <c r="AE71" i="94"/>
  <c r="AC71" i="94"/>
  <c r="AB71" i="94"/>
  <c r="AA71" i="94"/>
  <c r="Z71" i="94"/>
  <c r="Y71" i="94"/>
  <c r="P71" i="94"/>
  <c r="O71" i="94"/>
  <c r="N71" i="94"/>
  <c r="M71" i="94"/>
  <c r="L71" i="94"/>
  <c r="K71" i="94"/>
  <c r="J71" i="94"/>
  <c r="I71" i="94"/>
  <c r="H71" i="94"/>
  <c r="AN70" i="94"/>
  <c r="AM70" i="94"/>
  <c r="AL70" i="94"/>
  <c r="AK70" i="94"/>
  <c r="AJ70" i="94"/>
  <c r="AI70" i="94"/>
  <c r="AG70" i="94"/>
  <c r="AF70" i="94"/>
  <c r="AE70" i="94"/>
  <c r="AC70" i="94"/>
  <c r="AB70" i="94"/>
  <c r="AA70" i="94"/>
  <c r="Z70" i="94"/>
  <c r="Y70" i="94"/>
  <c r="P70" i="94"/>
  <c r="O70" i="94"/>
  <c r="N70" i="94"/>
  <c r="M70" i="94"/>
  <c r="L70" i="94"/>
  <c r="K70" i="94"/>
  <c r="J70" i="94"/>
  <c r="I70" i="94"/>
  <c r="H70" i="94"/>
  <c r="AN69" i="94"/>
  <c r="AM69" i="94"/>
  <c r="AL69" i="94"/>
  <c r="AK69" i="94"/>
  <c r="AJ69" i="94"/>
  <c r="AI69" i="94"/>
  <c r="AG69" i="94"/>
  <c r="AF69" i="94"/>
  <c r="AE69" i="94"/>
  <c r="AC69" i="94"/>
  <c r="AB69" i="94"/>
  <c r="AA69" i="94"/>
  <c r="Z69" i="94"/>
  <c r="Y69" i="94"/>
  <c r="P69" i="94"/>
  <c r="O69" i="94"/>
  <c r="N69" i="94"/>
  <c r="M69" i="94"/>
  <c r="L69" i="94"/>
  <c r="K69" i="94"/>
  <c r="J69" i="94"/>
  <c r="I69" i="94"/>
  <c r="H69" i="94"/>
  <c r="AN63" i="94"/>
  <c r="AM63" i="94"/>
  <c r="AL63" i="94"/>
  <c r="AK63" i="94"/>
  <c r="AJ63" i="94"/>
  <c r="AI63" i="94"/>
  <c r="AG63" i="94"/>
  <c r="AF63" i="94"/>
  <c r="AE63" i="94"/>
  <c r="P63" i="94"/>
  <c r="O63" i="94"/>
  <c r="N63" i="94"/>
  <c r="W62" i="94"/>
  <c r="V62" i="94"/>
  <c r="U62" i="94"/>
  <c r="AA62" i="94" s="1"/>
  <c r="T62" i="94"/>
  <c r="S62" i="94"/>
  <c r="R62" i="94"/>
  <c r="AE62" i="94" s="1"/>
  <c r="L62" i="94"/>
  <c r="J62" i="94"/>
  <c r="I62" i="94"/>
  <c r="H62" i="94"/>
  <c r="AN61" i="94"/>
  <c r="AM61" i="94"/>
  <c r="AL61" i="94"/>
  <c r="AO61" i="94" s="1"/>
  <c r="AK61" i="94"/>
  <c r="AJ61" i="94"/>
  <c r="AI61" i="94"/>
  <c r="AG61" i="94"/>
  <c r="AF61" i="94"/>
  <c r="AE61" i="94"/>
  <c r="AC61" i="94"/>
  <c r="AB61" i="94"/>
  <c r="AA61" i="94"/>
  <c r="Z61" i="94"/>
  <c r="Y61" i="94"/>
  <c r="X61" i="94"/>
  <c r="P61" i="94"/>
  <c r="O61" i="94"/>
  <c r="N61" i="94"/>
  <c r="M61" i="94"/>
  <c r="L61" i="94"/>
  <c r="K61" i="94"/>
  <c r="J61" i="94"/>
  <c r="I61" i="94"/>
  <c r="H61" i="94"/>
  <c r="AN60" i="94"/>
  <c r="AM60" i="94"/>
  <c r="AL60" i="94"/>
  <c r="AK60" i="94"/>
  <c r="AJ60" i="94"/>
  <c r="AI60" i="94"/>
  <c r="AG60" i="94"/>
  <c r="AF60" i="94"/>
  <c r="AE60" i="94"/>
  <c r="AC60" i="94"/>
  <c r="AB60" i="94"/>
  <c r="AA60" i="94"/>
  <c r="Z60" i="94"/>
  <c r="Y60" i="94"/>
  <c r="X60" i="94"/>
  <c r="P60" i="94"/>
  <c r="O60" i="94"/>
  <c r="N60" i="94"/>
  <c r="M60" i="94"/>
  <c r="L60" i="94"/>
  <c r="K60" i="94"/>
  <c r="J60" i="94"/>
  <c r="I60" i="94"/>
  <c r="H60" i="94"/>
  <c r="AN59" i="94"/>
  <c r="AM59" i="94"/>
  <c r="AL59" i="94"/>
  <c r="AK59" i="94"/>
  <c r="AJ59" i="94"/>
  <c r="AI59" i="94"/>
  <c r="AG59" i="94"/>
  <c r="AF59" i="94"/>
  <c r="AE59" i="94"/>
  <c r="AC59" i="94"/>
  <c r="AB59" i="94"/>
  <c r="AA59" i="94"/>
  <c r="Z59" i="94"/>
  <c r="Y59" i="94"/>
  <c r="X59" i="94"/>
  <c r="P59" i="94"/>
  <c r="O59" i="94"/>
  <c r="N59" i="94"/>
  <c r="M59" i="94"/>
  <c r="L59" i="94"/>
  <c r="K59" i="94"/>
  <c r="J59" i="94"/>
  <c r="I59" i="94"/>
  <c r="H59" i="94"/>
  <c r="AN58" i="94"/>
  <c r="AM58" i="94"/>
  <c r="AL58" i="94"/>
  <c r="AK58" i="94"/>
  <c r="AJ58" i="94"/>
  <c r="AI58" i="94"/>
  <c r="AG58" i="94"/>
  <c r="AF58" i="94"/>
  <c r="AE58" i="94"/>
  <c r="AC58" i="94"/>
  <c r="AB58" i="94"/>
  <c r="AA58" i="94"/>
  <c r="Z58" i="94"/>
  <c r="Y58" i="94"/>
  <c r="X58" i="94"/>
  <c r="P58" i="94"/>
  <c r="O58" i="94"/>
  <c r="N58" i="94"/>
  <c r="M58" i="94"/>
  <c r="L58" i="94"/>
  <c r="K58" i="94"/>
  <c r="J58" i="94"/>
  <c r="I58" i="94"/>
  <c r="H58" i="94"/>
  <c r="AN57" i="94"/>
  <c r="AM57" i="94"/>
  <c r="AL57" i="94"/>
  <c r="AK57" i="94"/>
  <c r="AJ57" i="94"/>
  <c r="AI57" i="94"/>
  <c r="AG57" i="94"/>
  <c r="AF57" i="94"/>
  <c r="AE57" i="94"/>
  <c r="AC57" i="94"/>
  <c r="AB57" i="94"/>
  <c r="AA57" i="94"/>
  <c r="Z57" i="94"/>
  <c r="Y57" i="94"/>
  <c r="X57" i="94"/>
  <c r="P57" i="94"/>
  <c r="O57" i="94"/>
  <c r="N57" i="94"/>
  <c r="M57" i="94"/>
  <c r="L57" i="94"/>
  <c r="K57" i="94"/>
  <c r="J57" i="94"/>
  <c r="I57" i="94"/>
  <c r="H57" i="94"/>
  <c r="AN56" i="94"/>
  <c r="AM56" i="94"/>
  <c r="AL56" i="94"/>
  <c r="AK56" i="94"/>
  <c r="AJ56" i="94"/>
  <c r="AI56" i="94"/>
  <c r="AG56" i="94"/>
  <c r="AF56" i="94"/>
  <c r="AE56" i="94"/>
  <c r="AC56" i="94"/>
  <c r="AB56" i="94"/>
  <c r="AA56" i="94"/>
  <c r="Z56" i="94"/>
  <c r="Y56" i="94"/>
  <c r="X56" i="94"/>
  <c r="P56" i="94"/>
  <c r="O56" i="94"/>
  <c r="N56" i="94"/>
  <c r="M56" i="94"/>
  <c r="L56" i="94"/>
  <c r="K56" i="94"/>
  <c r="J56" i="94"/>
  <c r="I56" i="94"/>
  <c r="H56" i="94"/>
  <c r="AN55" i="94"/>
  <c r="AM55" i="94"/>
  <c r="AL55" i="94"/>
  <c r="AK55" i="94"/>
  <c r="AJ55" i="94"/>
  <c r="AI55" i="94"/>
  <c r="AG55" i="94"/>
  <c r="AF55" i="94"/>
  <c r="AE55" i="94"/>
  <c r="AC55" i="94"/>
  <c r="AB55" i="94"/>
  <c r="AA55" i="94"/>
  <c r="Z55" i="94"/>
  <c r="Y55" i="94"/>
  <c r="X55" i="94"/>
  <c r="P55" i="94"/>
  <c r="O55" i="94"/>
  <c r="N55" i="94"/>
  <c r="M55" i="94"/>
  <c r="L55" i="94"/>
  <c r="K55" i="94"/>
  <c r="J55" i="94"/>
  <c r="I55" i="94"/>
  <c r="H55" i="94"/>
  <c r="AN54" i="94"/>
  <c r="AM54" i="94"/>
  <c r="AL54" i="94"/>
  <c r="AK54" i="94"/>
  <c r="AJ54" i="94"/>
  <c r="AI54" i="94"/>
  <c r="AG54" i="94"/>
  <c r="AF54" i="94"/>
  <c r="AE54" i="94"/>
  <c r="AC54" i="94"/>
  <c r="AB54" i="94"/>
  <c r="AA54" i="94"/>
  <c r="Z54" i="94"/>
  <c r="Y54" i="94"/>
  <c r="X54" i="94"/>
  <c r="P54" i="94"/>
  <c r="O54" i="94"/>
  <c r="N54" i="94"/>
  <c r="M54" i="94"/>
  <c r="L54" i="94"/>
  <c r="K54" i="94"/>
  <c r="J54" i="94"/>
  <c r="I54" i="94"/>
  <c r="H54" i="94"/>
  <c r="AN53" i="94"/>
  <c r="AM53" i="94"/>
  <c r="AL53" i="94"/>
  <c r="AO53" i="94" s="1"/>
  <c r="AK53" i="94"/>
  <c r="AJ53" i="94"/>
  <c r="AI53" i="94"/>
  <c r="AG53" i="94"/>
  <c r="AF53" i="94"/>
  <c r="AE53" i="94"/>
  <c r="AC53" i="94"/>
  <c r="AB53" i="94"/>
  <c r="AA53" i="94"/>
  <c r="Z53" i="94"/>
  <c r="Y53" i="94"/>
  <c r="X53" i="94"/>
  <c r="P53" i="94"/>
  <c r="O53" i="94"/>
  <c r="N53" i="94"/>
  <c r="M53" i="94"/>
  <c r="L53" i="94"/>
  <c r="K53" i="94"/>
  <c r="J53" i="94"/>
  <c r="I53" i="94"/>
  <c r="H53" i="94"/>
  <c r="AN52" i="94"/>
  <c r="AM52" i="94"/>
  <c r="AL52" i="94"/>
  <c r="AK52" i="94"/>
  <c r="AJ52" i="94"/>
  <c r="AI52" i="94"/>
  <c r="AG52" i="94"/>
  <c r="AF52" i="94"/>
  <c r="AE52" i="94"/>
  <c r="AC52" i="94"/>
  <c r="AB52" i="94"/>
  <c r="AA52" i="94"/>
  <c r="Z52" i="94"/>
  <c r="Y52" i="94"/>
  <c r="X52" i="94"/>
  <c r="P52" i="94"/>
  <c r="O52" i="94"/>
  <c r="N52" i="94"/>
  <c r="M52" i="94"/>
  <c r="L52" i="94"/>
  <c r="K52" i="94"/>
  <c r="J52" i="94"/>
  <c r="I52" i="94"/>
  <c r="H52" i="94"/>
  <c r="AN51" i="94"/>
  <c r="AM51" i="94"/>
  <c r="AL51" i="94"/>
  <c r="AK51" i="94"/>
  <c r="AJ51" i="94"/>
  <c r="AI51" i="94"/>
  <c r="AG51" i="94"/>
  <c r="AF51" i="94"/>
  <c r="AE51" i="94"/>
  <c r="AC51" i="94"/>
  <c r="AB51" i="94"/>
  <c r="AA51" i="94"/>
  <c r="Z51" i="94"/>
  <c r="Y51" i="94"/>
  <c r="X51" i="94"/>
  <c r="P51" i="94"/>
  <c r="O51" i="94"/>
  <c r="N51" i="94"/>
  <c r="M51" i="94"/>
  <c r="L51" i="94"/>
  <c r="K51" i="94"/>
  <c r="J51" i="94"/>
  <c r="I51" i="94"/>
  <c r="H51" i="94"/>
  <c r="AN50" i="94"/>
  <c r="AM50" i="94"/>
  <c r="AL50" i="94"/>
  <c r="AK50" i="94"/>
  <c r="AJ50" i="94"/>
  <c r="AI50" i="94"/>
  <c r="AG50" i="94"/>
  <c r="AF50" i="94"/>
  <c r="AE50" i="94"/>
  <c r="AC50" i="94"/>
  <c r="AB50" i="94"/>
  <c r="AA50" i="94"/>
  <c r="Z50" i="94"/>
  <c r="Y50" i="94"/>
  <c r="X50" i="94"/>
  <c r="P50" i="94"/>
  <c r="O50" i="94"/>
  <c r="N50" i="94"/>
  <c r="M50" i="94"/>
  <c r="L50" i="94"/>
  <c r="K50" i="94"/>
  <c r="J50" i="94"/>
  <c r="I50" i="94"/>
  <c r="H50" i="94"/>
  <c r="AN49" i="94"/>
  <c r="AM49" i="94"/>
  <c r="AL49" i="94"/>
  <c r="AK49" i="94"/>
  <c r="AJ49" i="94"/>
  <c r="AI49" i="94"/>
  <c r="AG49" i="94"/>
  <c r="AF49" i="94"/>
  <c r="AE49" i="94"/>
  <c r="AC49" i="94"/>
  <c r="AB49" i="94"/>
  <c r="AA49" i="94"/>
  <c r="Z49" i="94"/>
  <c r="Y49" i="94"/>
  <c r="X49" i="94"/>
  <c r="P49" i="94"/>
  <c r="O49" i="94"/>
  <c r="N49" i="94"/>
  <c r="M49" i="94"/>
  <c r="L49" i="94"/>
  <c r="K49" i="94"/>
  <c r="J49" i="94"/>
  <c r="I49" i="94"/>
  <c r="H49" i="94"/>
  <c r="AN48" i="94"/>
  <c r="AM48" i="94"/>
  <c r="AL48" i="94"/>
  <c r="AK48" i="94"/>
  <c r="AJ48" i="94"/>
  <c r="AI48" i="94"/>
  <c r="AG48" i="94"/>
  <c r="AF48" i="94"/>
  <c r="AE48" i="94"/>
  <c r="AC48" i="94"/>
  <c r="AB48" i="94"/>
  <c r="AA48" i="94"/>
  <c r="Z48" i="94"/>
  <c r="Y48" i="94"/>
  <c r="X48" i="94"/>
  <c r="P48" i="94"/>
  <c r="O48" i="94"/>
  <c r="N48" i="94"/>
  <c r="M48" i="94"/>
  <c r="L48" i="94"/>
  <c r="K48" i="94"/>
  <c r="J48" i="94"/>
  <c r="I48" i="94"/>
  <c r="H48" i="94"/>
  <c r="AN47" i="94"/>
  <c r="AM47" i="94"/>
  <c r="AP47" i="94" s="1"/>
  <c r="AL47" i="94"/>
  <c r="AK47" i="94"/>
  <c r="AJ47" i="94"/>
  <c r="AI47" i="94"/>
  <c r="AG47" i="94"/>
  <c r="AF47" i="94"/>
  <c r="AE47" i="94"/>
  <c r="AC47" i="94"/>
  <c r="AB47" i="94"/>
  <c r="AA47" i="94"/>
  <c r="Z47" i="94"/>
  <c r="Y47" i="94"/>
  <c r="X47" i="94"/>
  <c r="P47" i="94"/>
  <c r="O47" i="94"/>
  <c r="N47" i="94"/>
  <c r="M47" i="94"/>
  <c r="L47" i="94"/>
  <c r="K47" i="94"/>
  <c r="J47" i="94"/>
  <c r="I47" i="94"/>
  <c r="H47" i="94"/>
  <c r="AN46" i="94"/>
  <c r="AM46" i="94"/>
  <c r="AP46" i="94" s="1"/>
  <c r="AL46" i="94"/>
  <c r="AK46" i="94"/>
  <c r="AJ46" i="94"/>
  <c r="AI46" i="94"/>
  <c r="AG46" i="94"/>
  <c r="AF46" i="94"/>
  <c r="AE46" i="94"/>
  <c r="AC46" i="94"/>
  <c r="AB46" i="94"/>
  <c r="AA46" i="94"/>
  <c r="Z46" i="94"/>
  <c r="Y46" i="94"/>
  <c r="X46" i="94"/>
  <c r="P46" i="94"/>
  <c r="O46" i="94"/>
  <c r="N46" i="94"/>
  <c r="M46" i="94"/>
  <c r="L46" i="94"/>
  <c r="K46" i="94"/>
  <c r="J46" i="94"/>
  <c r="I46" i="94"/>
  <c r="H46" i="94"/>
  <c r="AN45" i="94"/>
  <c r="AM45" i="94"/>
  <c r="AL45" i="94"/>
  <c r="AK45" i="94"/>
  <c r="AJ45" i="94"/>
  <c r="AI45" i="94"/>
  <c r="AG45" i="94"/>
  <c r="AF45" i="94"/>
  <c r="AE45" i="94"/>
  <c r="AC45" i="94"/>
  <c r="AB45" i="94"/>
  <c r="AA45" i="94"/>
  <c r="Z45" i="94"/>
  <c r="Y45" i="94"/>
  <c r="X45" i="94"/>
  <c r="P45" i="94"/>
  <c r="O45" i="94"/>
  <c r="N45" i="94"/>
  <c r="M45" i="94"/>
  <c r="L45" i="94"/>
  <c r="K45" i="94"/>
  <c r="J45" i="94"/>
  <c r="I45" i="94"/>
  <c r="H45" i="94"/>
  <c r="AN44" i="94"/>
  <c r="AM44" i="94"/>
  <c r="AL44" i="94"/>
  <c r="AK44" i="94"/>
  <c r="AJ44" i="94"/>
  <c r="AI44" i="94"/>
  <c r="AG44" i="94"/>
  <c r="AF44" i="94"/>
  <c r="AE44" i="94"/>
  <c r="AC44" i="94"/>
  <c r="AB44" i="94"/>
  <c r="AA44" i="94"/>
  <c r="Z44" i="94"/>
  <c r="Y44" i="94"/>
  <c r="X44" i="94"/>
  <c r="P44" i="94"/>
  <c r="O44" i="94"/>
  <c r="N44" i="94"/>
  <c r="M44" i="94"/>
  <c r="L44" i="94"/>
  <c r="K44" i="94"/>
  <c r="J44" i="94"/>
  <c r="I44" i="94"/>
  <c r="H44" i="94"/>
  <c r="AN43" i="94"/>
  <c r="AM43" i="94"/>
  <c r="AL43" i="94"/>
  <c r="AK43" i="94"/>
  <c r="AJ43" i="94"/>
  <c r="AI43" i="94"/>
  <c r="AG43" i="94"/>
  <c r="AF43" i="94"/>
  <c r="AE43" i="94"/>
  <c r="AC43" i="94"/>
  <c r="AB43" i="94"/>
  <c r="AA43" i="94"/>
  <c r="Z43" i="94"/>
  <c r="Y43" i="94"/>
  <c r="X43" i="94"/>
  <c r="P43" i="94"/>
  <c r="O43" i="94"/>
  <c r="N43" i="94"/>
  <c r="M43" i="94"/>
  <c r="L43" i="94"/>
  <c r="K43" i="94"/>
  <c r="J43" i="94"/>
  <c r="I43" i="94"/>
  <c r="H43" i="94"/>
  <c r="AN42" i="94"/>
  <c r="AM42" i="94"/>
  <c r="AL42" i="94"/>
  <c r="AK42" i="94"/>
  <c r="AJ42" i="94"/>
  <c r="AI42" i="94"/>
  <c r="AG42" i="94"/>
  <c r="AF42" i="94"/>
  <c r="AE42" i="94"/>
  <c r="AC42" i="94"/>
  <c r="AB42" i="94"/>
  <c r="AA42" i="94"/>
  <c r="Z42" i="94"/>
  <c r="Y42" i="94"/>
  <c r="X42" i="94"/>
  <c r="P42" i="94"/>
  <c r="O42" i="94"/>
  <c r="N42" i="94"/>
  <c r="M42" i="94"/>
  <c r="L42" i="94"/>
  <c r="K42" i="94"/>
  <c r="J42" i="94"/>
  <c r="I42" i="94"/>
  <c r="H42" i="94"/>
  <c r="AN41" i="94"/>
  <c r="AM41" i="94"/>
  <c r="AP41" i="94" s="1"/>
  <c r="AL41" i="94"/>
  <c r="AK41" i="94"/>
  <c r="AJ41" i="94"/>
  <c r="AI41" i="94"/>
  <c r="AG41" i="94"/>
  <c r="AF41" i="94"/>
  <c r="AE41" i="94"/>
  <c r="AC41" i="94"/>
  <c r="AB41" i="94"/>
  <c r="AA41" i="94"/>
  <c r="Z41" i="94"/>
  <c r="Y41" i="94"/>
  <c r="X41" i="94"/>
  <c r="P41" i="94"/>
  <c r="O41" i="94"/>
  <c r="N41" i="94"/>
  <c r="M41" i="94"/>
  <c r="L41" i="94"/>
  <c r="K41" i="94"/>
  <c r="J41" i="94"/>
  <c r="I41" i="94"/>
  <c r="H41" i="94"/>
  <c r="AN40" i="94"/>
  <c r="AM40" i="94"/>
  <c r="AL40" i="94"/>
  <c r="AK40" i="94"/>
  <c r="AJ40" i="94"/>
  <c r="AI40" i="94"/>
  <c r="AG40" i="94"/>
  <c r="AF40" i="94"/>
  <c r="AE40" i="94"/>
  <c r="AC40" i="94"/>
  <c r="AB40" i="94"/>
  <c r="AA40" i="94"/>
  <c r="Z40" i="94"/>
  <c r="Y40" i="94"/>
  <c r="X40" i="94"/>
  <c r="P40" i="94"/>
  <c r="O40" i="94"/>
  <c r="N40" i="94"/>
  <c r="M40" i="94"/>
  <c r="L40" i="94"/>
  <c r="L63" i="94" s="1"/>
  <c r="K40" i="94"/>
  <c r="J40" i="94"/>
  <c r="I40" i="94"/>
  <c r="H40" i="94"/>
  <c r="AI38" i="94"/>
  <c r="AN33" i="94"/>
  <c r="AM33" i="94"/>
  <c r="AL33" i="94"/>
  <c r="AK33" i="94"/>
  <c r="AJ33" i="94"/>
  <c r="AI33" i="94"/>
  <c r="AG33" i="94"/>
  <c r="AF33" i="94"/>
  <c r="AE33" i="94"/>
  <c r="P33" i="94"/>
  <c r="O33" i="94"/>
  <c r="N33" i="94"/>
  <c r="W32" i="94"/>
  <c r="AC32" i="94" s="1"/>
  <c r="V32" i="94"/>
  <c r="U32" i="94"/>
  <c r="AA32" i="94" s="1"/>
  <c r="T32" i="94"/>
  <c r="S32" i="94"/>
  <c r="Y32" i="94" s="1"/>
  <c r="R32" i="94"/>
  <c r="X32" i="94" s="1"/>
  <c r="G32" i="94"/>
  <c r="F32" i="94"/>
  <c r="L32" i="94" s="1"/>
  <c r="E32" i="94"/>
  <c r="D32" i="94"/>
  <c r="J32" i="94" s="1"/>
  <c r="C32" i="94"/>
  <c r="B32" i="94"/>
  <c r="H32" i="94" s="1"/>
  <c r="AN31" i="94"/>
  <c r="AM31" i="94"/>
  <c r="AL31" i="94"/>
  <c r="AK31" i="94"/>
  <c r="AJ31" i="94"/>
  <c r="AI31" i="94"/>
  <c r="AG31" i="94"/>
  <c r="AF31" i="94"/>
  <c r="AE31" i="94"/>
  <c r="AC31" i="94"/>
  <c r="AB31" i="94"/>
  <c r="AA31" i="94"/>
  <c r="Z31" i="94"/>
  <c r="Y31" i="94"/>
  <c r="X31" i="94"/>
  <c r="P31" i="94"/>
  <c r="O31" i="94"/>
  <c r="N31" i="94"/>
  <c r="M31" i="94"/>
  <c r="L31" i="94"/>
  <c r="K31" i="94"/>
  <c r="J31" i="94"/>
  <c r="I31" i="94"/>
  <c r="H31" i="94"/>
  <c r="AN30" i="94"/>
  <c r="AM30" i="94"/>
  <c r="AL30" i="94"/>
  <c r="AK30" i="94"/>
  <c r="AJ30" i="94"/>
  <c r="AI30" i="94"/>
  <c r="AG30" i="94"/>
  <c r="AF30" i="94"/>
  <c r="AE30" i="94"/>
  <c r="AC30" i="94"/>
  <c r="AB30" i="94"/>
  <c r="AA30" i="94"/>
  <c r="Z30" i="94"/>
  <c r="Y30" i="94"/>
  <c r="X30" i="94"/>
  <c r="P30" i="94"/>
  <c r="O30" i="94"/>
  <c r="N30" i="94"/>
  <c r="M30" i="94"/>
  <c r="L30" i="94"/>
  <c r="K30" i="94"/>
  <c r="J30" i="94"/>
  <c r="I30" i="94"/>
  <c r="H30" i="94"/>
  <c r="AN29" i="94"/>
  <c r="AM29" i="94"/>
  <c r="AL29" i="94"/>
  <c r="AK29" i="94"/>
  <c r="AJ29" i="94"/>
  <c r="AI29" i="94"/>
  <c r="AG29" i="94"/>
  <c r="AF29" i="94"/>
  <c r="AE29" i="94"/>
  <c r="AC29" i="94"/>
  <c r="AB29" i="94"/>
  <c r="AA29" i="94"/>
  <c r="Z29" i="94"/>
  <c r="Y29" i="94"/>
  <c r="X29" i="94"/>
  <c r="P29" i="94"/>
  <c r="O29" i="94"/>
  <c r="N29" i="94"/>
  <c r="M29" i="94"/>
  <c r="L29" i="94"/>
  <c r="K29" i="94"/>
  <c r="J29" i="94"/>
  <c r="I29" i="94"/>
  <c r="H29" i="94"/>
  <c r="AN28" i="94"/>
  <c r="AM28" i="94"/>
  <c r="AP28" i="94" s="1"/>
  <c r="AL28" i="94"/>
  <c r="AK28" i="94"/>
  <c r="AJ28" i="94"/>
  <c r="AI28" i="94"/>
  <c r="AG28" i="94"/>
  <c r="AF28" i="94"/>
  <c r="AE28" i="94"/>
  <c r="AC28" i="94"/>
  <c r="AB28" i="94"/>
  <c r="AA28" i="94"/>
  <c r="Z28" i="94"/>
  <c r="Y28" i="94"/>
  <c r="X28" i="94"/>
  <c r="P28" i="94"/>
  <c r="O28" i="94"/>
  <c r="N28" i="94"/>
  <c r="M28" i="94"/>
  <c r="L28" i="94"/>
  <c r="K28" i="94"/>
  <c r="J28" i="94"/>
  <c r="I28" i="94"/>
  <c r="H28" i="94"/>
  <c r="AN27" i="94"/>
  <c r="AM27" i="94"/>
  <c r="AL27" i="94"/>
  <c r="AC27" i="94"/>
  <c r="AB27" i="94"/>
  <c r="AA27" i="94"/>
  <c r="Z27" i="94"/>
  <c r="Y27" i="94"/>
  <c r="X27" i="94"/>
  <c r="M27" i="94"/>
  <c r="L27" i="94"/>
  <c r="K27" i="94"/>
  <c r="J27" i="94"/>
  <c r="I27" i="94"/>
  <c r="H27" i="94"/>
  <c r="AN26" i="94"/>
  <c r="AM26" i="94"/>
  <c r="AL26" i="94"/>
  <c r="AK26" i="94"/>
  <c r="AJ26" i="94"/>
  <c r="AI26" i="94"/>
  <c r="AG26" i="94"/>
  <c r="AF26" i="94"/>
  <c r="AE26" i="94"/>
  <c r="AC26" i="94"/>
  <c r="AB26" i="94"/>
  <c r="AA26" i="94"/>
  <c r="Z26" i="94"/>
  <c r="Y26" i="94"/>
  <c r="X26" i="94"/>
  <c r="P26" i="94"/>
  <c r="O26" i="94"/>
  <c r="N26" i="94"/>
  <c r="M26" i="94"/>
  <c r="L26" i="94"/>
  <c r="K26" i="94"/>
  <c r="J26" i="94"/>
  <c r="I26" i="94"/>
  <c r="H26" i="94"/>
  <c r="AN25" i="94"/>
  <c r="AM25" i="94"/>
  <c r="AL25" i="94"/>
  <c r="AK25" i="94"/>
  <c r="AJ25" i="94"/>
  <c r="AI25" i="94"/>
  <c r="AG25" i="94"/>
  <c r="AF25" i="94"/>
  <c r="AE25" i="94"/>
  <c r="AC25" i="94"/>
  <c r="AB25" i="94"/>
  <c r="AA25" i="94"/>
  <c r="Z25" i="94"/>
  <c r="Y25" i="94"/>
  <c r="X25" i="94"/>
  <c r="P25" i="94"/>
  <c r="O25" i="94"/>
  <c r="N25" i="94"/>
  <c r="M25" i="94"/>
  <c r="L25" i="94"/>
  <c r="K25" i="94"/>
  <c r="J25" i="94"/>
  <c r="I25" i="94"/>
  <c r="H25" i="94"/>
  <c r="AN24" i="94"/>
  <c r="AM24" i="94"/>
  <c r="AP24" i="94" s="1"/>
  <c r="AL24" i="94"/>
  <c r="AK24" i="94"/>
  <c r="AJ24" i="94"/>
  <c r="AI24" i="94"/>
  <c r="AG24" i="94"/>
  <c r="AF24" i="94"/>
  <c r="AE24" i="94"/>
  <c r="AC24" i="94"/>
  <c r="AB24" i="94"/>
  <c r="AA24" i="94"/>
  <c r="Z24" i="94"/>
  <c r="Y24" i="94"/>
  <c r="X24" i="94"/>
  <c r="P24" i="94"/>
  <c r="O24" i="94"/>
  <c r="N24" i="94"/>
  <c r="M24" i="94"/>
  <c r="L24" i="94"/>
  <c r="K24" i="94"/>
  <c r="J24" i="94"/>
  <c r="I24" i="94"/>
  <c r="H24" i="94"/>
  <c r="AN23" i="94"/>
  <c r="AM23" i="94"/>
  <c r="AL23" i="94"/>
  <c r="AK23" i="94"/>
  <c r="AJ23" i="94"/>
  <c r="AI23" i="94"/>
  <c r="AG23" i="94"/>
  <c r="AF23" i="94"/>
  <c r="AE23" i="94"/>
  <c r="AC23" i="94"/>
  <c r="AB23" i="94"/>
  <c r="AA23" i="94"/>
  <c r="Z23" i="94"/>
  <c r="Y23" i="94"/>
  <c r="X23" i="94"/>
  <c r="P23" i="94"/>
  <c r="O23" i="94"/>
  <c r="N23" i="94"/>
  <c r="M23" i="94"/>
  <c r="L23" i="94"/>
  <c r="K23" i="94"/>
  <c r="J23" i="94"/>
  <c r="I23" i="94"/>
  <c r="H23" i="94"/>
  <c r="AN22" i="94"/>
  <c r="AM22" i="94"/>
  <c r="AL22" i="94"/>
  <c r="AK22" i="94"/>
  <c r="AJ22" i="94"/>
  <c r="AI22" i="94"/>
  <c r="AG22" i="94"/>
  <c r="AF22" i="94"/>
  <c r="AE22" i="94"/>
  <c r="AC22" i="94"/>
  <c r="AB22" i="94"/>
  <c r="AA22" i="94"/>
  <c r="Z22" i="94"/>
  <c r="Y22" i="94"/>
  <c r="X22" i="94"/>
  <c r="P22" i="94"/>
  <c r="O22" i="94"/>
  <c r="N22" i="94"/>
  <c r="M22" i="94"/>
  <c r="L22" i="94"/>
  <c r="K22" i="94"/>
  <c r="J22" i="94"/>
  <c r="I22" i="94"/>
  <c r="H22" i="94"/>
  <c r="AN21" i="94"/>
  <c r="AM21" i="94"/>
  <c r="AL21" i="94"/>
  <c r="AK21" i="94"/>
  <c r="AJ21" i="94"/>
  <c r="AI21" i="94"/>
  <c r="AG21" i="94"/>
  <c r="AF21" i="94"/>
  <c r="AE21" i="94"/>
  <c r="AC21" i="94"/>
  <c r="AB21" i="94"/>
  <c r="AA21" i="94"/>
  <c r="Z21" i="94"/>
  <c r="Y21" i="94"/>
  <c r="X21" i="94"/>
  <c r="P21" i="94"/>
  <c r="O21" i="94"/>
  <c r="N21" i="94"/>
  <c r="M21" i="94"/>
  <c r="L21" i="94"/>
  <c r="K21" i="94"/>
  <c r="J21" i="94"/>
  <c r="I21" i="94"/>
  <c r="H21" i="94"/>
  <c r="AN20" i="94"/>
  <c r="AM20" i="94"/>
  <c r="AL20" i="94"/>
  <c r="AK20" i="94"/>
  <c r="AJ20" i="94"/>
  <c r="AI20" i="94"/>
  <c r="AG20" i="94"/>
  <c r="AF20" i="94"/>
  <c r="AE20" i="94"/>
  <c r="AC20" i="94"/>
  <c r="AB20" i="94"/>
  <c r="AA20" i="94"/>
  <c r="Z20" i="94"/>
  <c r="Y20" i="94"/>
  <c r="X20" i="94"/>
  <c r="P20" i="94"/>
  <c r="O20" i="94"/>
  <c r="N20" i="94"/>
  <c r="M20" i="94"/>
  <c r="L20" i="94"/>
  <c r="K20" i="94"/>
  <c r="J20" i="94"/>
  <c r="I20" i="94"/>
  <c r="H20" i="94"/>
  <c r="AN19" i="94"/>
  <c r="AM19" i="94"/>
  <c r="AP19" i="94" s="1"/>
  <c r="AL19" i="94"/>
  <c r="AK19" i="94"/>
  <c r="AJ19" i="94"/>
  <c r="AI19" i="94"/>
  <c r="AG19" i="94"/>
  <c r="AF19" i="94"/>
  <c r="AE19" i="94"/>
  <c r="AC19" i="94"/>
  <c r="AB19" i="94"/>
  <c r="AA19" i="94"/>
  <c r="Z19" i="94"/>
  <c r="Y19" i="94"/>
  <c r="X19" i="94"/>
  <c r="P19" i="94"/>
  <c r="O19" i="94"/>
  <c r="N19" i="94"/>
  <c r="M19" i="94"/>
  <c r="L19" i="94"/>
  <c r="K19" i="94"/>
  <c r="J19" i="94"/>
  <c r="I19" i="94"/>
  <c r="H19" i="94"/>
  <c r="AN18" i="94"/>
  <c r="AM18" i="94"/>
  <c r="AL18" i="94"/>
  <c r="AK18" i="94"/>
  <c r="AJ18" i="94"/>
  <c r="AI18" i="94"/>
  <c r="AG18" i="94"/>
  <c r="AF18" i="94"/>
  <c r="AE18" i="94"/>
  <c r="AC18" i="94"/>
  <c r="AB18" i="94"/>
  <c r="AA18" i="94"/>
  <c r="Z18" i="94"/>
  <c r="Y18" i="94"/>
  <c r="X18" i="94"/>
  <c r="P18" i="94"/>
  <c r="O18" i="94"/>
  <c r="N18" i="94"/>
  <c r="M18" i="94"/>
  <c r="L18" i="94"/>
  <c r="K18" i="94"/>
  <c r="J18" i="94"/>
  <c r="I18" i="94"/>
  <c r="H18" i="94"/>
  <c r="AN17" i="94"/>
  <c r="AM17" i="94"/>
  <c r="AL17" i="94"/>
  <c r="AK17" i="94"/>
  <c r="AJ17" i="94"/>
  <c r="AI17" i="94"/>
  <c r="AG17" i="94"/>
  <c r="AF17" i="94"/>
  <c r="AE17" i="94"/>
  <c r="AC17" i="94"/>
  <c r="AB17" i="94"/>
  <c r="AA17" i="94"/>
  <c r="Z17" i="94"/>
  <c r="Y17" i="94"/>
  <c r="X17" i="94"/>
  <c r="P17" i="94"/>
  <c r="O17" i="94"/>
  <c r="N17" i="94"/>
  <c r="M17" i="94"/>
  <c r="L17" i="94"/>
  <c r="K17" i="94"/>
  <c r="J17" i="94"/>
  <c r="I17" i="94"/>
  <c r="H17" i="94"/>
  <c r="AN16" i="94"/>
  <c r="AM16" i="94"/>
  <c r="AL16" i="94"/>
  <c r="AK16" i="94"/>
  <c r="AJ16" i="94"/>
  <c r="AI16" i="94"/>
  <c r="AG16" i="94"/>
  <c r="AF16" i="94"/>
  <c r="AE16" i="94"/>
  <c r="AC16" i="94"/>
  <c r="AB16" i="94"/>
  <c r="AA16" i="94"/>
  <c r="Z16" i="94"/>
  <c r="Y16" i="94"/>
  <c r="X16" i="94"/>
  <c r="P16" i="94"/>
  <c r="O16" i="94"/>
  <c r="N16" i="94"/>
  <c r="M16" i="94"/>
  <c r="L16" i="94"/>
  <c r="K16" i="94"/>
  <c r="J16" i="94"/>
  <c r="I16" i="94"/>
  <c r="H16" i="94"/>
  <c r="AN15" i="94"/>
  <c r="AM15" i="94"/>
  <c r="AL15" i="94"/>
  <c r="AK15" i="94"/>
  <c r="AJ15" i="94"/>
  <c r="AI15" i="94"/>
  <c r="AG15" i="94"/>
  <c r="AF15" i="94"/>
  <c r="AE15" i="94"/>
  <c r="AC15" i="94"/>
  <c r="AB15" i="94"/>
  <c r="AA15" i="94"/>
  <c r="Z15" i="94"/>
  <c r="Y15" i="94"/>
  <c r="X15" i="94"/>
  <c r="P15" i="94"/>
  <c r="O15" i="94"/>
  <c r="N15" i="94"/>
  <c r="M15" i="94"/>
  <c r="L15" i="94"/>
  <c r="K15" i="94"/>
  <c r="J15" i="94"/>
  <c r="I15" i="94"/>
  <c r="H15" i="94"/>
  <c r="AN14" i="94"/>
  <c r="AM14" i="94"/>
  <c r="AL14" i="94"/>
  <c r="AK14" i="94"/>
  <c r="AJ14" i="94"/>
  <c r="AI14" i="94"/>
  <c r="AG14" i="94"/>
  <c r="AF14" i="94"/>
  <c r="AE14" i="94"/>
  <c r="AC14" i="94"/>
  <c r="AB14" i="94"/>
  <c r="AA14" i="94"/>
  <c r="Z14" i="94"/>
  <c r="Y14" i="94"/>
  <c r="X14" i="94"/>
  <c r="P14" i="94"/>
  <c r="O14" i="94"/>
  <c r="N14" i="94"/>
  <c r="M14" i="94"/>
  <c r="L14" i="94"/>
  <c r="K14" i="94"/>
  <c r="J14" i="94"/>
  <c r="I14" i="94"/>
  <c r="H14" i="94"/>
  <c r="AN13" i="94"/>
  <c r="AM13" i="94"/>
  <c r="AL13" i="94"/>
  <c r="AK13" i="94"/>
  <c r="AJ13" i="94"/>
  <c r="AI13" i="94"/>
  <c r="AG13" i="94"/>
  <c r="AF13" i="94"/>
  <c r="AE13" i="94"/>
  <c r="AC13" i="94"/>
  <c r="AB13" i="94"/>
  <c r="AA13" i="94"/>
  <c r="Z13" i="94"/>
  <c r="Y13" i="94"/>
  <c r="X13" i="94"/>
  <c r="P13" i="94"/>
  <c r="O13" i="94"/>
  <c r="N13" i="94"/>
  <c r="M13" i="94"/>
  <c r="L13" i="94"/>
  <c r="K13" i="94"/>
  <c r="J13" i="94"/>
  <c r="I13" i="94"/>
  <c r="H13" i="94"/>
  <c r="AN12" i="94"/>
  <c r="AM12" i="94"/>
  <c r="AL12" i="94"/>
  <c r="AK12" i="94"/>
  <c r="AJ12" i="94"/>
  <c r="AI12" i="94"/>
  <c r="AG12" i="94"/>
  <c r="AF12" i="94"/>
  <c r="AE12" i="94"/>
  <c r="AC12" i="94"/>
  <c r="AB12" i="94"/>
  <c r="AA12" i="94"/>
  <c r="Z12" i="94"/>
  <c r="Y12" i="94"/>
  <c r="X12" i="94"/>
  <c r="P12" i="94"/>
  <c r="O12" i="94"/>
  <c r="N12" i="94"/>
  <c r="M12" i="94"/>
  <c r="L12" i="94"/>
  <c r="K12" i="94"/>
  <c r="J12" i="94"/>
  <c r="I12" i="94"/>
  <c r="H12" i="94"/>
  <c r="AN11" i="94"/>
  <c r="AM11" i="94"/>
  <c r="AL11" i="94"/>
  <c r="AK11" i="94"/>
  <c r="AJ11" i="94"/>
  <c r="AI11" i="94"/>
  <c r="AG11" i="94"/>
  <c r="AF11" i="94"/>
  <c r="AE11" i="94"/>
  <c r="AC11" i="94"/>
  <c r="AB11" i="94"/>
  <c r="AA11" i="94"/>
  <c r="Z11" i="94"/>
  <c r="Y11" i="94"/>
  <c r="X11" i="94"/>
  <c r="P11" i="94"/>
  <c r="O11" i="94"/>
  <c r="N11" i="94"/>
  <c r="M11" i="94"/>
  <c r="L11" i="94"/>
  <c r="K11" i="94"/>
  <c r="J11" i="94"/>
  <c r="I11" i="94"/>
  <c r="H11" i="94"/>
  <c r="AN10" i="94"/>
  <c r="AM10" i="94"/>
  <c r="AL10" i="94"/>
  <c r="AK10" i="94"/>
  <c r="AJ10" i="94"/>
  <c r="AI10" i="94"/>
  <c r="AG10" i="94"/>
  <c r="AF10" i="94"/>
  <c r="AE10" i="94"/>
  <c r="AC10" i="94"/>
  <c r="AB10" i="94"/>
  <c r="AA10" i="94"/>
  <c r="Z10" i="94"/>
  <c r="Y10" i="94"/>
  <c r="X10" i="94"/>
  <c r="P10" i="94"/>
  <c r="O10" i="94"/>
  <c r="N10" i="94"/>
  <c r="M10" i="94"/>
  <c r="L10" i="94"/>
  <c r="K10" i="94"/>
  <c r="J10" i="94"/>
  <c r="I10" i="94"/>
  <c r="H10" i="94"/>
  <c r="AN9" i="94"/>
  <c r="AM9" i="94"/>
  <c r="AL9" i="94"/>
  <c r="AK9" i="94"/>
  <c r="AJ9" i="94"/>
  <c r="AI9" i="94"/>
  <c r="AG9" i="94"/>
  <c r="AF9" i="94"/>
  <c r="AE9" i="94"/>
  <c r="AC9" i="94"/>
  <c r="AB9" i="94"/>
  <c r="AA9" i="94"/>
  <c r="Z9" i="94"/>
  <c r="Y9" i="94"/>
  <c r="X9" i="94"/>
  <c r="P9" i="94"/>
  <c r="O9" i="94"/>
  <c r="N9" i="94"/>
  <c r="M9" i="94"/>
  <c r="L9" i="94"/>
  <c r="K9" i="94"/>
  <c r="J9" i="94"/>
  <c r="I9" i="94"/>
  <c r="H9" i="94"/>
  <c r="AN8" i="94"/>
  <c r="AM8" i="94"/>
  <c r="AL8" i="94"/>
  <c r="AK8" i="94"/>
  <c r="AJ8" i="94"/>
  <c r="AI8" i="94"/>
  <c r="AG8" i="94"/>
  <c r="AF8" i="94"/>
  <c r="AE8" i="94"/>
  <c r="AC8" i="94"/>
  <c r="AB8" i="94"/>
  <c r="AA8" i="94"/>
  <c r="Z8" i="94"/>
  <c r="Y8" i="94"/>
  <c r="X8" i="94"/>
  <c r="P8" i="94"/>
  <c r="O8" i="94"/>
  <c r="N8" i="94"/>
  <c r="M8" i="94"/>
  <c r="L8" i="94"/>
  <c r="K8" i="94"/>
  <c r="J8" i="94"/>
  <c r="I8" i="94"/>
  <c r="H8" i="94"/>
  <c r="AN7" i="94"/>
  <c r="AM7" i="94"/>
  <c r="AL7" i="94"/>
  <c r="AK7" i="94"/>
  <c r="AJ7" i="94"/>
  <c r="AI7" i="94"/>
  <c r="AG7" i="94"/>
  <c r="AF7" i="94"/>
  <c r="AE7" i="94"/>
  <c r="AC7" i="94"/>
  <c r="AB7" i="94"/>
  <c r="AA7" i="94"/>
  <c r="AA33" i="94" s="1"/>
  <c r="Z7" i="94"/>
  <c r="Y7" i="94"/>
  <c r="X7" i="94"/>
  <c r="P7" i="94"/>
  <c r="O7" i="94"/>
  <c r="N7" i="94"/>
  <c r="M7" i="94"/>
  <c r="L7" i="94"/>
  <c r="K7" i="94"/>
  <c r="J7" i="94"/>
  <c r="I7" i="94"/>
  <c r="H7" i="94"/>
  <c r="N94" i="36"/>
  <c r="O94" i="36"/>
  <c r="P94" i="36"/>
  <c r="O95" i="36"/>
  <c r="P95" i="36"/>
  <c r="N70" i="36"/>
  <c r="O70" i="36"/>
  <c r="P70" i="36"/>
  <c r="N71" i="36"/>
  <c r="O71" i="36"/>
  <c r="P71" i="36"/>
  <c r="N72" i="36"/>
  <c r="O72" i="36"/>
  <c r="P72" i="36"/>
  <c r="N73" i="36"/>
  <c r="O73" i="36"/>
  <c r="P73" i="36"/>
  <c r="N74" i="36"/>
  <c r="O74" i="36"/>
  <c r="P74" i="36"/>
  <c r="N75" i="36"/>
  <c r="O75" i="36"/>
  <c r="P75" i="36"/>
  <c r="N76" i="36"/>
  <c r="O76" i="36"/>
  <c r="P76" i="36"/>
  <c r="H70" i="36"/>
  <c r="I70" i="36"/>
  <c r="J70" i="36"/>
  <c r="K70" i="36"/>
  <c r="L70" i="36"/>
  <c r="M70" i="36"/>
  <c r="H71" i="36"/>
  <c r="I71" i="36"/>
  <c r="J71" i="36"/>
  <c r="K71" i="36"/>
  <c r="L71" i="36"/>
  <c r="M71" i="36"/>
  <c r="H72" i="36"/>
  <c r="I72" i="36"/>
  <c r="J72" i="36"/>
  <c r="K72" i="36"/>
  <c r="L72" i="36"/>
  <c r="M72" i="36"/>
  <c r="H73" i="36"/>
  <c r="I73" i="36"/>
  <c r="J73" i="36"/>
  <c r="K73" i="36"/>
  <c r="L73" i="36"/>
  <c r="M73" i="36"/>
  <c r="H74" i="36"/>
  <c r="I74" i="36"/>
  <c r="J74" i="36"/>
  <c r="K74" i="36"/>
  <c r="L74" i="36"/>
  <c r="M74" i="36"/>
  <c r="H75" i="36"/>
  <c r="I75" i="36"/>
  <c r="J75" i="36"/>
  <c r="K75" i="36"/>
  <c r="L75" i="36"/>
  <c r="M75" i="36"/>
  <c r="H76" i="36"/>
  <c r="I76" i="36"/>
  <c r="J76" i="36"/>
  <c r="K76" i="36"/>
  <c r="L76" i="36"/>
  <c r="M76" i="36"/>
  <c r="H77" i="36"/>
  <c r="I77" i="36"/>
  <c r="J77" i="36"/>
  <c r="K77" i="36"/>
  <c r="L77" i="36"/>
  <c r="M77" i="36"/>
  <c r="H78" i="36"/>
  <c r="I78" i="36"/>
  <c r="J78" i="36"/>
  <c r="K78" i="36"/>
  <c r="L78" i="36"/>
  <c r="M78" i="36"/>
  <c r="H79" i="36"/>
  <c r="I79" i="36"/>
  <c r="J79" i="36"/>
  <c r="K79" i="36"/>
  <c r="L79" i="36"/>
  <c r="M79" i="36"/>
  <c r="H80" i="36"/>
  <c r="I80" i="36"/>
  <c r="J80" i="36"/>
  <c r="K80" i="36"/>
  <c r="L80" i="36"/>
  <c r="M80" i="36"/>
  <c r="H81" i="36"/>
  <c r="I81" i="36"/>
  <c r="J81" i="36"/>
  <c r="K81" i="36"/>
  <c r="L81" i="36"/>
  <c r="M81" i="36"/>
  <c r="H82" i="36"/>
  <c r="I82" i="36"/>
  <c r="J82" i="36"/>
  <c r="K82" i="36"/>
  <c r="L82" i="36"/>
  <c r="M82" i="36"/>
  <c r="H83" i="36"/>
  <c r="I83" i="36"/>
  <c r="J83" i="36"/>
  <c r="K83" i="36"/>
  <c r="L83" i="36"/>
  <c r="M83" i="36"/>
  <c r="H84" i="36"/>
  <c r="I84" i="36"/>
  <c r="J84" i="36"/>
  <c r="K84" i="36"/>
  <c r="L84" i="36"/>
  <c r="M84" i="36"/>
  <c r="H85" i="36"/>
  <c r="I85" i="36"/>
  <c r="J85" i="36"/>
  <c r="K85" i="36"/>
  <c r="L85" i="36"/>
  <c r="M85" i="36"/>
  <c r="H86" i="36"/>
  <c r="I86" i="36"/>
  <c r="J86" i="36"/>
  <c r="K86" i="36"/>
  <c r="L86" i="36"/>
  <c r="M86" i="36"/>
  <c r="H87" i="36"/>
  <c r="I87" i="36"/>
  <c r="J87" i="36"/>
  <c r="K87" i="36"/>
  <c r="L87" i="36"/>
  <c r="M87" i="36"/>
  <c r="H88" i="36"/>
  <c r="I88" i="36"/>
  <c r="J88" i="36"/>
  <c r="K88" i="36"/>
  <c r="L88" i="36"/>
  <c r="M88" i="36"/>
  <c r="H89" i="36"/>
  <c r="I89" i="36"/>
  <c r="J89" i="36"/>
  <c r="K89" i="36"/>
  <c r="L89" i="36"/>
  <c r="M89" i="36"/>
  <c r="H90" i="36"/>
  <c r="I90" i="36"/>
  <c r="J90" i="36"/>
  <c r="K90" i="36"/>
  <c r="L90" i="36"/>
  <c r="M90" i="36"/>
  <c r="H91" i="36"/>
  <c r="I91" i="36"/>
  <c r="J91" i="36"/>
  <c r="K91" i="36"/>
  <c r="L91" i="36"/>
  <c r="M91" i="36"/>
  <c r="H92" i="36"/>
  <c r="I92" i="36"/>
  <c r="J92" i="36"/>
  <c r="K92" i="36"/>
  <c r="L92" i="36"/>
  <c r="M92" i="36"/>
  <c r="H93" i="36"/>
  <c r="I93" i="36"/>
  <c r="J93" i="36"/>
  <c r="K93" i="36"/>
  <c r="L93" i="36"/>
  <c r="M93" i="36"/>
  <c r="H94" i="36"/>
  <c r="I94" i="36"/>
  <c r="J94" i="36"/>
  <c r="K94" i="36"/>
  <c r="L94" i="36"/>
  <c r="M94" i="36"/>
  <c r="H95" i="36"/>
  <c r="I95" i="36"/>
  <c r="J95" i="36"/>
  <c r="K95" i="36"/>
  <c r="L95" i="36"/>
  <c r="M95" i="36"/>
  <c r="AI94" i="36"/>
  <c r="AJ94" i="36"/>
  <c r="AK94" i="36"/>
  <c r="AL94" i="36"/>
  <c r="AM94" i="36"/>
  <c r="AN94" i="36"/>
  <c r="AJ95" i="36"/>
  <c r="AK95" i="36"/>
  <c r="AL95" i="36"/>
  <c r="AM95" i="36"/>
  <c r="AN95" i="36"/>
  <c r="AE94" i="36"/>
  <c r="AF94" i="36"/>
  <c r="AG94" i="36"/>
  <c r="AF95" i="36"/>
  <c r="Y70" i="36"/>
  <c r="Z70" i="36"/>
  <c r="AA70" i="36"/>
  <c r="AB70" i="36"/>
  <c r="AC70" i="36"/>
  <c r="Y71" i="36"/>
  <c r="Z71" i="36"/>
  <c r="AA71" i="36"/>
  <c r="AB71" i="36"/>
  <c r="AC71" i="36"/>
  <c r="Y72" i="36"/>
  <c r="Z72" i="36"/>
  <c r="AA72" i="36"/>
  <c r="AB72" i="36"/>
  <c r="AC72" i="36"/>
  <c r="Y73" i="36"/>
  <c r="Z73" i="36"/>
  <c r="AA73" i="36"/>
  <c r="AB73" i="36"/>
  <c r="AC73" i="36"/>
  <c r="Y74" i="36"/>
  <c r="Z74" i="36"/>
  <c r="AA74" i="36"/>
  <c r="AB74" i="36"/>
  <c r="AC74" i="36"/>
  <c r="Y75" i="36"/>
  <c r="Z75" i="36"/>
  <c r="AA75" i="36"/>
  <c r="AB75" i="36"/>
  <c r="AC75" i="36"/>
  <c r="Y76" i="36"/>
  <c r="Z76" i="36"/>
  <c r="AA76" i="36"/>
  <c r="AB76" i="36"/>
  <c r="AC76" i="36"/>
  <c r="Y77" i="36"/>
  <c r="Z77" i="36"/>
  <c r="AA77" i="36"/>
  <c r="AB77" i="36"/>
  <c r="AC77" i="36"/>
  <c r="Y78" i="36"/>
  <c r="Z78" i="36"/>
  <c r="AA78" i="36"/>
  <c r="AB78" i="36"/>
  <c r="AC78" i="36"/>
  <c r="Y79" i="36"/>
  <c r="Z79" i="36"/>
  <c r="AA79" i="36"/>
  <c r="AB79" i="36"/>
  <c r="AC79" i="36"/>
  <c r="Y80" i="36"/>
  <c r="Z80" i="36"/>
  <c r="AA80" i="36"/>
  <c r="AB80" i="36"/>
  <c r="AC80" i="36"/>
  <c r="Y81" i="36"/>
  <c r="Z81" i="36"/>
  <c r="AA81" i="36"/>
  <c r="AB81" i="36"/>
  <c r="AC81" i="36"/>
  <c r="Y82" i="36"/>
  <c r="Z82" i="36"/>
  <c r="AA82" i="36"/>
  <c r="AB82" i="36"/>
  <c r="AC82" i="36"/>
  <c r="Y83" i="36"/>
  <c r="Z83" i="36"/>
  <c r="AA83" i="36"/>
  <c r="AB83" i="36"/>
  <c r="AC83" i="36"/>
  <c r="Y84" i="36"/>
  <c r="Z84" i="36"/>
  <c r="AA84" i="36"/>
  <c r="AB84" i="36"/>
  <c r="AC84" i="36"/>
  <c r="Y85" i="36"/>
  <c r="Z85" i="36"/>
  <c r="AA85" i="36"/>
  <c r="AB85" i="36"/>
  <c r="AC85" i="36"/>
  <c r="Y86" i="36"/>
  <c r="Z86" i="36"/>
  <c r="AA86" i="36"/>
  <c r="AB86" i="36"/>
  <c r="AC86" i="36"/>
  <c r="Y87" i="36"/>
  <c r="Z87" i="36"/>
  <c r="AA87" i="36"/>
  <c r="AB87" i="36"/>
  <c r="AC87" i="36"/>
  <c r="Y88" i="36"/>
  <c r="Z88" i="36"/>
  <c r="AA88" i="36"/>
  <c r="AB88" i="36"/>
  <c r="AC88" i="36"/>
  <c r="Y89" i="36"/>
  <c r="Z89" i="36"/>
  <c r="AA89" i="36"/>
  <c r="AB89" i="36"/>
  <c r="AC89" i="36"/>
  <c r="Y90" i="36"/>
  <c r="Z90" i="36"/>
  <c r="AA90" i="36"/>
  <c r="AB90" i="36"/>
  <c r="AC90" i="36"/>
  <c r="Y91" i="36"/>
  <c r="Z91" i="36"/>
  <c r="AA91" i="36"/>
  <c r="AB91" i="36"/>
  <c r="AC91" i="36"/>
  <c r="Y92" i="36"/>
  <c r="Z92" i="36"/>
  <c r="AA92" i="36"/>
  <c r="AB92" i="36"/>
  <c r="AC92" i="36"/>
  <c r="Y93" i="36"/>
  <c r="Z93" i="36"/>
  <c r="AA93" i="36"/>
  <c r="AB93" i="36"/>
  <c r="AC93" i="36"/>
  <c r="Y94" i="36"/>
  <c r="Z94" i="36"/>
  <c r="AA94" i="36"/>
  <c r="AB94" i="36"/>
  <c r="AC94" i="36"/>
  <c r="Y95" i="36"/>
  <c r="Z95" i="36"/>
  <c r="AA95" i="36"/>
  <c r="AB95" i="36"/>
  <c r="AC95" i="36"/>
  <c r="AC69" i="36"/>
  <c r="AB69" i="36"/>
  <c r="AA69" i="36"/>
  <c r="Z69" i="36"/>
  <c r="Y69" i="36"/>
  <c r="M69" i="36"/>
  <c r="L69" i="36"/>
  <c r="K69" i="36"/>
  <c r="J69" i="36"/>
  <c r="I69" i="36"/>
  <c r="H69" i="36"/>
  <c r="X41" i="36"/>
  <c r="Y41" i="36"/>
  <c r="Z41" i="36"/>
  <c r="AA41" i="36"/>
  <c r="AB41" i="36"/>
  <c r="AC41" i="36"/>
  <c r="X42" i="36"/>
  <c r="Y42" i="36"/>
  <c r="Z42" i="36"/>
  <c r="AA42" i="36"/>
  <c r="AB42" i="36"/>
  <c r="AC42" i="36"/>
  <c r="X43" i="36"/>
  <c r="Y43" i="36"/>
  <c r="Z43" i="36"/>
  <c r="AA43" i="36"/>
  <c r="AB43" i="36"/>
  <c r="AC43" i="36"/>
  <c r="X44" i="36"/>
  <c r="Y44" i="36"/>
  <c r="Z44" i="36"/>
  <c r="AA44" i="36"/>
  <c r="AB44" i="36"/>
  <c r="AC44" i="36"/>
  <c r="X45" i="36"/>
  <c r="Y45" i="36"/>
  <c r="Z45" i="36"/>
  <c r="AA45" i="36"/>
  <c r="AB45" i="36"/>
  <c r="AC45" i="36"/>
  <c r="X46" i="36"/>
  <c r="Y46" i="36"/>
  <c r="Z46" i="36"/>
  <c r="AA46" i="36"/>
  <c r="AB46" i="36"/>
  <c r="AC46" i="36"/>
  <c r="X47" i="36"/>
  <c r="Y47" i="36"/>
  <c r="Z47" i="36"/>
  <c r="AA47" i="36"/>
  <c r="AB47" i="36"/>
  <c r="AC47" i="36"/>
  <c r="X48" i="36"/>
  <c r="Y48" i="36"/>
  <c r="Z48" i="36"/>
  <c r="AA48" i="36"/>
  <c r="AB48" i="36"/>
  <c r="AC48" i="36"/>
  <c r="X49" i="36"/>
  <c r="Y49" i="36"/>
  <c r="Z49" i="36"/>
  <c r="AA49" i="36"/>
  <c r="AB49" i="36"/>
  <c r="AC49" i="36"/>
  <c r="X50" i="36"/>
  <c r="Y50" i="36"/>
  <c r="Z50" i="36"/>
  <c r="AA50" i="36"/>
  <c r="AB50" i="36"/>
  <c r="AC50" i="36"/>
  <c r="X51" i="36"/>
  <c r="Y51" i="36"/>
  <c r="Z51" i="36"/>
  <c r="AA51" i="36"/>
  <c r="AB51" i="36"/>
  <c r="AC51" i="36"/>
  <c r="X52" i="36"/>
  <c r="Y52" i="36"/>
  <c r="Z52" i="36"/>
  <c r="AA52" i="36"/>
  <c r="AB52" i="36"/>
  <c r="AC52" i="36"/>
  <c r="X53" i="36"/>
  <c r="Y53" i="36"/>
  <c r="Z53" i="36"/>
  <c r="AA53" i="36"/>
  <c r="AB53" i="36"/>
  <c r="AC53" i="36"/>
  <c r="X54" i="36"/>
  <c r="Y54" i="36"/>
  <c r="Z54" i="36"/>
  <c r="AA54" i="36"/>
  <c r="AB54" i="36"/>
  <c r="AC54" i="36"/>
  <c r="X55" i="36"/>
  <c r="Y55" i="36"/>
  <c r="Z55" i="36"/>
  <c r="AA55" i="36"/>
  <c r="AB55" i="36"/>
  <c r="AC55" i="36"/>
  <c r="X56" i="36"/>
  <c r="Y56" i="36"/>
  <c r="Z56" i="36"/>
  <c r="AA56" i="36"/>
  <c r="AB56" i="36"/>
  <c r="AC56" i="36"/>
  <c r="X57" i="36"/>
  <c r="Y57" i="36"/>
  <c r="Z57" i="36"/>
  <c r="AA57" i="36"/>
  <c r="AB57" i="36"/>
  <c r="AC57" i="36"/>
  <c r="X58" i="36"/>
  <c r="Y58" i="36"/>
  <c r="Z58" i="36"/>
  <c r="AA58" i="36"/>
  <c r="AB58" i="36"/>
  <c r="AC58" i="36"/>
  <c r="X59" i="36"/>
  <c r="Y59" i="36"/>
  <c r="Z59" i="36"/>
  <c r="AA59" i="36"/>
  <c r="AB59" i="36"/>
  <c r="AC59" i="36"/>
  <c r="X60" i="36"/>
  <c r="Y60" i="36"/>
  <c r="Z60" i="36"/>
  <c r="AA60" i="36"/>
  <c r="AB60" i="36"/>
  <c r="AC60" i="36"/>
  <c r="X61" i="36"/>
  <c r="Y61" i="36"/>
  <c r="Z61" i="36"/>
  <c r="AA61" i="36"/>
  <c r="AB61" i="36"/>
  <c r="AC61" i="36"/>
  <c r="AC40" i="36"/>
  <c r="AB40" i="36"/>
  <c r="AA40" i="36"/>
  <c r="Z40" i="36"/>
  <c r="Y40" i="36"/>
  <c r="X40" i="36"/>
  <c r="H41" i="36"/>
  <c r="I41" i="36"/>
  <c r="J41" i="36"/>
  <c r="K41" i="36"/>
  <c r="L41" i="36"/>
  <c r="M41" i="36"/>
  <c r="H42" i="36"/>
  <c r="I42" i="36"/>
  <c r="J42" i="36"/>
  <c r="K42" i="36"/>
  <c r="L42" i="36"/>
  <c r="M42" i="36"/>
  <c r="H43" i="36"/>
  <c r="I43" i="36"/>
  <c r="J43" i="36"/>
  <c r="K43" i="36"/>
  <c r="L43" i="36"/>
  <c r="M43" i="36"/>
  <c r="H44" i="36"/>
  <c r="I44" i="36"/>
  <c r="J44" i="36"/>
  <c r="K44" i="36"/>
  <c r="L44" i="36"/>
  <c r="M44" i="36"/>
  <c r="H45" i="36"/>
  <c r="I45" i="36"/>
  <c r="J45" i="36"/>
  <c r="K45" i="36"/>
  <c r="L45" i="36"/>
  <c r="M45" i="36"/>
  <c r="H46" i="36"/>
  <c r="I46" i="36"/>
  <c r="J46" i="36"/>
  <c r="K46" i="36"/>
  <c r="L46" i="36"/>
  <c r="M46" i="36"/>
  <c r="H47" i="36"/>
  <c r="I47" i="36"/>
  <c r="J47" i="36"/>
  <c r="K47" i="36"/>
  <c r="L47" i="36"/>
  <c r="M47" i="36"/>
  <c r="H48" i="36"/>
  <c r="I48" i="36"/>
  <c r="J48" i="36"/>
  <c r="K48" i="36"/>
  <c r="L48" i="36"/>
  <c r="M48" i="36"/>
  <c r="H49" i="36"/>
  <c r="I49" i="36"/>
  <c r="J49" i="36"/>
  <c r="K49" i="36"/>
  <c r="L49" i="36"/>
  <c r="M49" i="36"/>
  <c r="H50" i="36"/>
  <c r="I50" i="36"/>
  <c r="J50" i="36"/>
  <c r="K50" i="36"/>
  <c r="L50" i="36"/>
  <c r="M50" i="36"/>
  <c r="H51" i="36"/>
  <c r="I51" i="36"/>
  <c r="J51" i="36"/>
  <c r="K51" i="36"/>
  <c r="L51" i="36"/>
  <c r="M51" i="36"/>
  <c r="H52" i="36"/>
  <c r="I52" i="36"/>
  <c r="J52" i="36"/>
  <c r="K52" i="36"/>
  <c r="L52" i="36"/>
  <c r="M52" i="36"/>
  <c r="H53" i="36"/>
  <c r="I53" i="36"/>
  <c r="J53" i="36"/>
  <c r="K53" i="36"/>
  <c r="L53" i="36"/>
  <c r="M53" i="36"/>
  <c r="H54" i="36"/>
  <c r="I54" i="36"/>
  <c r="J54" i="36"/>
  <c r="K54" i="36"/>
  <c r="L54" i="36"/>
  <c r="M54" i="36"/>
  <c r="H55" i="36"/>
  <c r="I55" i="36"/>
  <c r="J55" i="36"/>
  <c r="K55" i="36"/>
  <c r="L55" i="36"/>
  <c r="M55" i="36"/>
  <c r="H56" i="36"/>
  <c r="I56" i="36"/>
  <c r="J56" i="36"/>
  <c r="K56" i="36"/>
  <c r="L56" i="36"/>
  <c r="M56" i="36"/>
  <c r="H57" i="36"/>
  <c r="I57" i="36"/>
  <c r="J57" i="36"/>
  <c r="K57" i="36"/>
  <c r="L57" i="36"/>
  <c r="M57" i="36"/>
  <c r="H58" i="36"/>
  <c r="I58" i="36"/>
  <c r="J58" i="36"/>
  <c r="K58" i="36"/>
  <c r="L58" i="36"/>
  <c r="M58" i="36"/>
  <c r="H59" i="36"/>
  <c r="I59" i="36"/>
  <c r="J59" i="36"/>
  <c r="K59" i="36"/>
  <c r="L59" i="36"/>
  <c r="M59" i="36"/>
  <c r="H60" i="36"/>
  <c r="I60" i="36"/>
  <c r="J60" i="36"/>
  <c r="K60" i="36"/>
  <c r="L60" i="36"/>
  <c r="M60" i="36"/>
  <c r="H61" i="36"/>
  <c r="I61" i="36"/>
  <c r="J61" i="36"/>
  <c r="K61" i="36"/>
  <c r="L61" i="36"/>
  <c r="M61" i="36"/>
  <c r="M40" i="36"/>
  <c r="L40" i="36"/>
  <c r="K40" i="36"/>
  <c r="J40" i="36"/>
  <c r="I40" i="36"/>
  <c r="H40" i="36"/>
  <c r="AN97" i="36"/>
  <c r="AM97" i="36"/>
  <c r="AL97" i="36"/>
  <c r="AK97" i="36"/>
  <c r="AJ97" i="36"/>
  <c r="AI97" i="36"/>
  <c r="AG97" i="36"/>
  <c r="AF97" i="36"/>
  <c r="AE97" i="36"/>
  <c r="P97" i="36"/>
  <c r="O97" i="36"/>
  <c r="N97" i="36"/>
  <c r="W96" i="36"/>
  <c r="AC96" i="36" s="1"/>
  <c r="V96" i="36"/>
  <c r="AB96" i="36" s="1"/>
  <c r="U96" i="36"/>
  <c r="AA96" i="36" s="1"/>
  <c r="T96" i="36"/>
  <c r="Z96" i="36" s="1"/>
  <c r="S96" i="36"/>
  <c r="Y96" i="36" s="1"/>
  <c r="R96" i="36"/>
  <c r="X96" i="36" s="1"/>
  <c r="G96" i="36"/>
  <c r="M96" i="36" s="1"/>
  <c r="F96" i="36"/>
  <c r="L96" i="36" s="1"/>
  <c r="E96" i="36"/>
  <c r="K96" i="36" s="1"/>
  <c r="D96" i="36"/>
  <c r="J96" i="36" s="1"/>
  <c r="C96" i="36"/>
  <c r="I96" i="36" s="1"/>
  <c r="B96" i="36"/>
  <c r="H96" i="36" s="1"/>
  <c r="AN93" i="36"/>
  <c r="AM93" i="36"/>
  <c r="AL93" i="36"/>
  <c r="AK93" i="36"/>
  <c r="AJ93" i="36"/>
  <c r="AI93" i="36"/>
  <c r="AG93" i="36"/>
  <c r="AF93" i="36"/>
  <c r="AE93" i="36"/>
  <c r="P93" i="36"/>
  <c r="O93" i="36"/>
  <c r="N93" i="36"/>
  <c r="AN92" i="36"/>
  <c r="AM92" i="36"/>
  <c r="AL92" i="36"/>
  <c r="AK92" i="36"/>
  <c r="AJ92" i="36"/>
  <c r="AI92" i="36"/>
  <c r="AG92" i="36"/>
  <c r="AF92" i="36"/>
  <c r="AE92" i="36"/>
  <c r="P92" i="36"/>
  <c r="O92" i="36"/>
  <c r="N92" i="36"/>
  <c r="AN91" i="36"/>
  <c r="AM91" i="36"/>
  <c r="AL91" i="36"/>
  <c r="AK91" i="36"/>
  <c r="AJ91" i="36"/>
  <c r="AI91" i="36"/>
  <c r="AG91" i="36"/>
  <c r="AF91" i="36"/>
  <c r="AE91" i="36"/>
  <c r="P91" i="36"/>
  <c r="O91" i="36"/>
  <c r="N91" i="36"/>
  <c r="AN90" i="36"/>
  <c r="AM90" i="36"/>
  <c r="AL90" i="36"/>
  <c r="AK90" i="36"/>
  <c r="AJ90" i="36"/>
  <c r="AI90" i="36"/>
  <c r="AG90" i="36"/>
  <c r="AF90" i="36"/>
  <c r="AE90" i="36"/>
  <c r="P90" i="36"/>
  <c r="O90" i="36"/>
  <c r="N90" i="36"/>
  <c r="AN89" i="36"/>
  <c r="AM89" i="36"/>
  <c r="AL89" i="36"/>
  <c r="AK89" i="36"/>
  <c r="AJ89" i="36"/>
  <c r="AI89" i="36"/>
  <c r="AG89" i="36"/>
  <c r="AF89" i="36"/>
  <c r="AE89" i="36"/>
  <c r="P89" i="36"/>
  <c r="O89" i="36"/>
  <c r="N89" i="36"/>
  <c r="AN88" i="36"/>
  <c r="AM88" i="36"/>
  <c r="AL88" i="36"/>
  <c r="AK88" i="36"/>
  <c r="AJ88" i="36"/>
  <c r="AI88" i="36"/>
  <c r="AG88" i="36"/>
  <c r="AF88" i="36"/>
  <c r="AE88" i="36"/>
  <c r="P88" i="36"/>
  <c r="O88" i="36"/>
  <c r="N88" i="36"/>
  <c r="AN87" i="36"/>
  <c r="AM87" i="36"/>
  <c r="AL87" i="36"/>
  <c r="AK87" i="36"/>
  <c r="AJ87" i="36"/>
  <c r="AI87" i="36"/>
  <c r="AG87" i="36"/>
  <c r="AF87" i="36"/>
  <c r="AE87" i="36"/>
  <c r="P87" i="36"/>
  <c r="O87" i="36"/>
  <c r="N87" i="36"/>
  <c r="AN86" i="36"/>
  <c r="AM86" i="36"/>
  <c r="AL86" i="36"/>
  <c r="AK86" i="36"/>
  <c r="AJ86" i="36"/>
  <c r="AI86" i="36"/>
  <c r="AG86" i="36"/>
  <c r="AF86" i="36"/>
  <c r="AE86" i="36"/>
  <c r="P86" i="36"/>
  <c r="O86" i="36"/>
  <c r="N86" i="36"/>
  <c r="AN85" i="36"/>
  <c r="AM85" i="36"/>
  <c r="AN84" i="36"/>
  <c r="AM84" i="36"/>
  <c r="AL84" i="36"/>
  <c r="AK84" i="36"/>
  <c r="AJ84" i="36"/>
  <c r="AI84" i="36"/>
  <c r="AG84" i="36"/>
  <c r="AF84" i="36"/>
  <c r="AE84" i="36"/>
  <c r="P84" i="36"/>
  <c r="O84" i="36"/>
  <c r="N84" i="36"/>
  <c r="AN83" i="36"/>
  <c r="AM83" i="36"/>
  <c r="AL83" i="36"/>
  <c r="AK83" i="36"/>
  <c r="AJ83" i="36"/>
  <c r="AI83" i="36"/>
  <c r="AG83" i="36"/>
  <c r="AF83" i="36"/>
  <c r="AE83" i="36"/>
  <c r="P83" i="36"/>
  <c r="O83" i="36"/>
  <c r="N83" i="36"/>
  <c r="AN82" i="36"/>
  <c r="AM82" i="36"/>
  <c r="AL82" i="36"/>
  <c r="AK82" i="36"/>
  <c r="AJ82" i="36"/>
  <c r="AI82" i="36"/>
  <c r="AG82" i="36"/>
  <c r="AF82" i="36"/>
  <c r="AE82" i="36"/>
  <c r="P82" i="36"/>
  <c r="O82" i="36"/>
  <c r="N82" i="36"/>
  <c r="AN81" i="36"/>
  <c r="AM81" i="36"/>
  <c r="AL81" i="36"/>
  <c r="AK81" i="36"/>
  <c r="AJ81" i="36"/>
  <c r="AI81" i="36"/>
  <c r="AG81" i="36"/>
  <c r="AF81" i="36"/>
  <c r="AE81" i="36"/>
  <c r="P81" i="36"/>
  <c r="O81" i="36"/>
  <c r="N81" i="36"/>
  <c r="AN80" i="36"/>
  <c r="AM80" i="36"/>
  <c r="AL80" i="36"/>
  <c r="AK80" i="36"/>
  <c r="AJ80" i="36"/>
  <c r="AI80" i="36"/>
  <c r="AG80" i="36"/>
  <c r="AF80" i="36"/>
  <c r="AE80" i="36"/>
  <c r="P80" i="36"/>
  <c r="O80" i="36"/>
  <c r="N80" i="36"/>
  <c r="AN79" i="36"/>
  <c r="AM79" i="36"/>
  <c r="AL79" i="36"/>
  <c r="AK79" i="36"/>
  <c r="AJ79" i="36"/>
  <c r="AI79" i="36"/>
  <c r="AG79" i="36"/>
  <c r="AF79" i="36"/>
  <c r="AE79" i="36"/>
  <c r="P79" i="36"/>
  <c r="O79" i="36"/>
  <c r="N79" i="36"/>
  <c r="AN78" i="36"/>
  <c r="AM78" i="36"/>
  <c r="AL78" i="36"/>
  <c r="AK78" i="36"/>
  <c r="AJ78" i="36"/>
  <c r="AI78" i="36"/>
  <c r="AG78" i="36"/>
  <c r="AF78" i="36"/>
  <c r="AE78" i="36"/>
  <c r="P78" i="36"/>
  <c r="O78" i="36"/>
  <c r="N78" i="36"/>
  <c r="AN77" i="36"/>
  <c r="AM77" i="36"/>
  <c r="AL77" i="36"/>
  <c r="AK77" i="36"/>
  <c r="AJ77" i="36"/>
  <c r="AI77" i="36"/>
  <c r="AG77" i="36"/>
  <c r="AF77" i="36"/>
  <c r="AE77" i="36"/>
  <c r="P77" i="36"/>
  <c r="O77" i="36"/>
  <c r="N77" i="36"/>
  <c r="AN76" i="36"/>
  <c r="AM76" i="36"/>
  <c r="AL76" i="36"/>
  <c r="AK76" i="36"/>
  <c r="AJ76" i="36"/>
  <c r="AI76" i="36"/>
  <c r="AG76" i="36"/>
  <c r="AF76" i="36"/>
  <c r="AE76" i="36"/>
  <c r="AN75" i="36"/>
  <c r="AM75" i="36"/>
  <c r="AL75" i="36"/>
  <c r="AK75" i="36"/>
  <c r="AJ75" i="36"/>
  <c r="AI75" i="36"/>
  <c r="AG75" i="36"/>
  <c r="AF75" i="36"/>
  <c r="AE75" i="36"/>
  <c r="AN74" i="36"/>
  <c r="AM74" i="36"/>
  <c r="AL74" i="36"/>
  <c r="AK74" i="36"/>
  <c r="AJ74" i="36"/>
  <c r="AI74" i="36"/>
  <c r="AG74" i="36"/>
  <c r="AF74" i="36"/>
  <c r="AE74" i="36"/>
  <c r="AN71" i="36"/>
  <c r="AM71" i="36"/>
  <c r="AL71" i="36"/>
  <c r="AK71" i="36"/>
  <c r="AJ71" i="36"/>
  <c r="AI71" i="36"/>
  <c r="AG71" i="36"/>
  <c r="AF71" i="36"/>
  <c r="AE71" i="36"/>
  <c r="AN70" i="36"/>
  <c r="AM70" i="36"/>
  <c r="AL70" i="36"/>
  <c r="AK70" i="36"/>
  <c r="AJ70" i="36"/>
  <c r="AI70" i="36"/>
  <c r="AG70" i="36"/>
  <c r="AF70" i="36"/>
  <c r="AE70" i="36"/>
  <c r="AN69" i="36"/>
  <c r="AM69" i="36"/>
  <c r="AL69" i="36"/>
  <c r="AK69" i="36"/>
  <c r="AJ69" i="36"/>
  <c r="AI69" i="36"/>
  <c r="AG69" i="36"/>
  <c r="AF69" i="36"/>
  <c r="AE69" i="36"/>
  <c r="P69" i="36"/>
  <c r="O69" i="36"/>
  <c r="N69" i="36"/>
  <c r="H67" i="36"/>
  <c r="X67" i="36" s="1"/>
  <c r="AN63" i="36"/>
  <c r="AM63" i="36"/>
  <c r="AL63" i="36"/>
  <c r="AK63" i="36"/>
  <c r="AJ63" i="36"/>
  <c r="AI63" i="36"/>
  <c r="AG63" i="36"/>
  <c r="AF63" i="36"/>
  <c r="AE63" i="36"/>
  <c r="P63" i="36"/>
  <c r="O63" i="36"/>
  <c r="N63" i="36"/>
  <c r="W62" i="36"/>
  <c r="AC62" i="36" s="1"/>
  <c r="V62" i="36"/>
  <c r="AB62" i="36" s="1"/>
  <c r="U62" i="36"/>
  <c r="AA62" i="36" s="1"/>
  <c r="T62" i="36"/>
  <c r="Z62" i="36" s="1"/>
  <c r="S62" i="36"/>
  <c r="Y62" i="36" s="1"/>
  <c r="R62" i="36"/>
  <c r="G62" i="36"/>
  <c r="M62" i="36" s="1"/>
  <c r="F62" i="36"/>
  <c r="L62" i="36" s="1"/>
  <c r="E62" i="36"/>
  <c r="K62" i="36" s="1"/>
  <c r="D62" i="36"/>
  <c r="J62" i="36" s="1"/>
  <c r="C62" i="36"/>
  <c r="I62" i="36" s="1"/>
  <c r="B62" i="36"/>
  <c r="H62" i="36" s="1"/>
  <c r="AN61" i="36"/>
  <c r="AM61" i="36"/>
  <c r="AL61" i="36"/>
  <c r="AK61" i="36"/>
  <c r="AJ61" i="36"/>
  <c r="AI61" i="36"/>
  <c r="AG61" i="36"/>
  <c r="AF61" i="36"/>
  <c r="AE61" i="36"/>
  <c r="P61" i="36"/>
  <c r="O61" i="36"/>
  <c r="N61" i="36"/>
  <c r="AN60" i="36"/>
  <c r="AM60" i="36"/>
  <c r="AL60" i="36"/>
  <c r="AK60" i="36"/>
  <c r="AJ60" i="36"/>
  <c r="AI60" i="36"/>
  <c r="AG60" i="36"/>
  <c r="AF60" i="36"/>
  <c r="AE60" i="36"/>
  <c r="P60" i="36"/>
  <c r="O60" i="36"/>
  <c r="N60" i="36"/>
  <c r="AN59" i="36"/>
  <c r="AM59" i="36"/>
  <c r="AL59" i="36"/>
  <c r="AK59" i="36"/>
  <c r="AJ59" i="36"/>
  <c r="AI59" i="36"/>
  <c r="AG59" i="36"/>
  <c r="AF59" i="36"/>
  <c r="AE59" i="36"/>
  <c r="P59" i="36"/>
  <c r="O59" i="36"/>
  <c r="N59" i="36"/>
  <c r="AN58" i="36"/>
  <c r="AM58" i="36"/>
  <c r="AL58" i="36"/>
  <c r="AK58" i="36"/>
  <c r="AJ58" i="36"/>
  <c r="AI58" i="36"/>
  <c r="AG58" i="36"/>
  <c r="AF58" i="36"/>
  <c r="AE58" i="36"/>
  <c r="P58" i="36"/>
  <c r="O58" i="36"/>
  <c r="N58" i="36"/>
  <c r="AN57" i="36"/>
  <c r="AM57" i="36"/>
  <c r="AL57" i="36"/>
  <c r="AK57" i="36"/>
  <c r="AJ57" i="36"/>
  <c r="AI57" i="36"/>
  <c r="AG57" i="36"/>
  <c r="AF57" i="36"/>
  <c r="AE57" i="36"/>
  <c r="P57" i="36"/>
  <c r="O57" i="36"/>
  <c r="N57" i="36"/>
  <c r="AN56" i="36"/>
  <c r="AM56" i="36"/>
  <c r="AL56" i="36"/>
  <c r="AK56" i="36"/>
  <c r="AJ56" i="36"/>
  <c r="AI56" i="36"/>
  <c r="AG56" i="36"/>
  <c r="AF56" i="36"/>
  <c r="AE56" i="36"/>
  <c r="P56" i="36"/>
  <c r="O56" i="36"/>
  <c r="N56" i="36"/>
  <c r="AN55" i="36"/>
  <c r="AM55" i="36"/>
  <c r="AL55" i="36"/>
  <c r="AK55" i="36"/>
  <c r="AJ55" i="36"/>
  <c r="AI55" i="36"/>
  <c r="AG55" i="36"/>
  <c r="AF55" i="36"/>
  <c r="AE55" i="36"/>
  <c r="P55" i="36"/>
  <c r="O55" i="36"/>
  <c r="N55" i="36"/>
  <c r="AN54" i="36"/>
  <c r="AM54" i="36"/>
  <c r="AL54" i="36"/>
  <c r="AK54" i="36"/>
  <c r="AJ54" i="36"/>
  <c r="AI54" i="36"/>
  <c r="AG54" i="36"/>
  <c r="AF54" i="36"/>
  <c r="AE54" i="36"/>
  <c r="P54" i="36"/>
  <c r="O54" i="36"/>
  <c r="N54" i="36"/>
  <c r="AN53" i="36"/>
  <c r="AM53" i="36"/>
  <c r="AL53" i="36"/>
  <c r="AK53" i="36"/>
  <c r="AJ53" i="36"/>
  <c r="AI53" i="36"/>
  <c r="AG53" i="36"/>
  <c r="AF53" i="36"/>
  <c r="AE53" i="36"/>
  <c r="P53" i="36"/>
  <c r="O53" i="36"/>
  <c r="N53" i="36"/>
  <c r="AN52" i="36"/>
  <c r="AM52" i="36"/>
  <c r="AL52" i="36"/>
  <c r="AK52" i="36"/>
  <c r="AJ52" i="36"/>
  <c r="AI52" i="36"/>
  <c r="AG52" i="36"/>
  <c r="AF52" i="36"/>
  <c r="AE52" i="36"/>
  <c r="P52" i="36"/>
  <c r="O52" i="36"/>
  <c r="N52" i="36"/>
  <c r="AN51" i="36"/>
  <c r="AM51" i="36"/>
  <c r="AL51" i="36"/>
  <c r="AK51" i="36"/>
  <c r="AJ51" i="36"/>
  <c r="AI51" i="36"/>
  <c r="AG51" i="36"/>
  <c r="AF51" i="36"/>
  <c r="AE51" i="36"/>
  <c r="P51" i="36"/>
  <c r="O51" i="36"/>
  <c r="N51" i="36"/>
  <c r="AN50" i="36"/>
  <c r="AM50" i="36"/>
  <c r="AL50" i="36"/>
  <c r="AK50" i="36"/>
  <c r="AJ50" i="36"/>
  <c r="AI50" i="36"/>
  <c r="AG50" i="36"/>
  <c r="AF50" i="36"/>
  <c r="AE50" i="36"/>
  <c r="P50" i="36"/>
  <c r="O50" i="36"/>
  <c r="N50" i="36"/>
  <c r="AN49" i="36"/>
  <c r="AM49" i="36"/>
  <c r="AL49" i="36"/>
  <c r="AK49" i="36"/>
  <c r="AJ49" i="36"/>
  <c r="AI49" i="36"/>
  <c r="AG49" i="36"/>
  <c r="AF49" i="36"/>
  <c r="AE49" i="36"/>
  <c r="P49" i="36"/>
  <c r="O49" i="36"/>
  <c r="N49" i="36"/>
  <c r="AN48" i="36"/>
  <c r="AM48" i="36"/>
  <c r="AL48" i="36"/>
  <c r="AK48" i="36"/>
  <c r="AJ48" i="36"/>
  <c r="AI48" i="36"/>
  <c r="AG48" i="36"/>
  <c r="AF48" i="36"/>
  <c r="AE48" i="36"/>
  <c r="P48" i="36"/>
  <c r="O48" i="36"/>
  <c r="N48" i="36"/>
  <c r="AN47" i="36"/>
  <c r="AM47" i="36"/>
  <c r="AL47" i="36"/>
  <c r="AK47" i="36"/>
  <c r="AJ47" i="36"/>
  <c r="AI47" i="36"/>
  <c r="AG47" i="36"/>
  <c r="AF47" i="36"/>
  <c r="AE47" i="36"/>
  <c r="P47" i="36"/>
  <c r="O47" i="36"/>
  <c r="N47" i="36"/>
  <c r="AN46" i="36"/>
  <c r="AM46" i="36"/>
  <c r="AL46" i="36"/>
  <c r="AK46" i="36"/>
  <c r="AJ46" i="36"/>
  <c r="AI46" i="36"/>
  <c r="AG46" i="36"/>
  <c r="AF46" i="36"/>
  <c r="AE46" i="36"/>
  <c r="P46" i="36"/>
  <c r="O46" i="36"/>
  <c r="N46" i="36"/>
  <c r="AN45" i="36"/>
  <c r="AM45" i="36"/>
  <c r="AL45" i="36"/>
  <c r="AK45" i="36"/>
  <c r="AJ45" i="36"/>
  <c r="AI45" i="36"/>
  <c r="AG45" i="36"/>
  <c r="AF45" i="36"/>
  <c r="AE45" i="36"/>
  <c r="P45" i="36"/>
  <c r="O45" i="36"/>
  <c r="N45" i="36"/>
  <c r="AN44" i="36"/>
  <c r="AM44" i="36"/>
  <c r="AL44" i="36"/>
  <c r="AK44" i="36"/>
  <c r="AJ44" i="36"/>
  <c r="AI44" i="36"/>
  <c r="AG44" i="36"/>
  <c r="AF44" i="36"/>
  <c r="AE44" i="36"/>
  <c r="P44" i="36"/>
  <c r="O44" i="36"/>
  <c r="N44" i="36"/>
  <c r="AN43" i="36"/>
  <c r="AM43" i="36"/>
  <c r="AL43" i="36"/>
  <c r="AK43" i="36"/>
  <c r="AJ43" i="36"/>
  <c r="AI43" i="36"/>
  <c r="AG43" i="36"/>
  <c r="AF43" i="36"/>
  <c r="AE43" i="36"/>
  <c r="P43" i="36"/>
  <c r="O43" i="36"/>
  <c r="N43" i="36"/>
  <c r="AN42" i="36"/>
  <c r="AM42" i="36"/>
  <c r="AL42" i="36"/>
  <c r="AK42" i="36"/>
  <c r="AJ42" i="36"/>
  <c r="AI42" i="36"/>
  <c r="AG42" i="36"/>
  <c r="AF42" i="36"/>
  <c r="AE42" i="36"/>
  <c r="P42" i="36"/>
  <c r="O42" i="36"/>
  <c r="N42" i="36"/>
  <c r="AN41" i="36"/>
  <c r="AM41" i="36"/>
  <c r="AL41" i="36"/>
  <c r="AK41" i="36"/>
  <c r="AJ41" i="36"/>
  <c r="AI41" i="36"/>
  <c r="AG41" i="36"/>
  <c r="AF41" i="36"/>
  <c r="AE41" i="36"/>
  <c r="P41" i="36"/>
  <c r="O41" i="36"/>
  <c r="N41" i="36"/>
  <c r="AN40" i="36"/>
  <c r="AM40" i="36"/>
  <c r="AL40" i="36"/>
  <c r="AK40" i="36"/>
  <c r="AJ40" i="36"/>
  <c r="AI40" i="36"/>
  <c r="AG40" i="36"/>
  <c r="AF40" i="36"/>
  <c r="AE40" i="36"/>
  <c r="P40" i="36"/>
  <c r="O40" i="36"/>
  <c r="N40" i="36"/>
  <c r="AI20" i="36"/>
  <c r="AJ20" i="36"/>
  <c r="AK20" i="36"/>
  <c r="AL20" i="36"/>
  <c r="AM20" i="36"/>
  <c r="AN20" i="36"/>
  <c r="AI21" i="36"/>
  <c r="AJ21" i="36"/>
  <c r="AK21" i="36"/>
  <c r="AL21" i="36"/>
  <c r="AM21" i="36"/>
  <c r="AN21" i="36"/>
  <c r="AI22" i="36"/>
  <c r="AJ22" i="36"/>
  <c r="AK22" i="36"/>
  <c r="AL22" i="36"/>
  <c r="AM22" i="36"/>
  <c r="AN22" i="36"/>
  <c r="AI23" i="36"/>
  <c r="AJ23" i="36"/>
  <c r="AK23" i="36"/>
  <c r="AL23" i="36"/>
  <c r="AM23" i="36"/>
  <c r="AN23" i="36"/>
  <c r="AI24" i="36"/>
  <c r="AJ24" i="36"/>
  <c r="AK24" i="36"/>
  <c r="AL24" i="36"/>
  <c r="AM24" i="36"/>
  <c r="AN24" i="36"/>
  <c r="AI25" i="36"/>
  <c r="AJ25" i="36"/>
  <c r="AK25" i="36"/>
  <c r="AL25" i="36"/>
  <c r="AM25" i="36"/>
  <c r="AN25" i="36"/>
  <c r="AI26" i="36"/>
  <c r="AJ26" i="36"/>
  <c r="AK26" i="36"/>
  <c r="AL26" i="36"/>
  <c r="AM26" i="36"/>
  <c r="AN26" i="36"/>
  <c r="AI27" i="36"/>
  <c r="AJ27" i="36"/>
  <c r="AK27" i="36"/>
  <c r="AL27" i="36"/>
  <c r="AM27" i="36"/>
  <c r="AN27" i="36"/>
  <c r="AI28" i="36"/>
  <c r="AJ28" i="36"/>
  <c r="AK28" i="36"/>
  <c r="AL28" i="36"/>
  <c r="AM28" i="36"/>
  <c r="AN28" i="36"/>
  <c r="AI29" i="36"/>
  <c r="AJ29" i="36"/>
  <c r="AK29" i="36"/>
  <c r="AL29" i="36"/>
  <c r="AM29" i="36"/>
  <c r="AN29" i="36"/>
  <c r="AI30" i="36"/>
  <c r="AJ30" i="36"/>
  <c r="AK30" i="36"/>
  <c r="AL30" i="36"/>
  <c r="AM30" i="36"/>
  <c r="AN30" i="36"/>
  <c r="AI31" i="36"/>
  <c r="AJ31" i="36"/>
  <c r="AK31" i="36"/>
  <c r="AL31" i="36"/>
  <c r="AM31" i="36"/>
  <c r="AN31" i="36"/>
  <c r="AI33" i="36"/>
  <c r="AJ33" i="36"/>
  <c r="AK33" i="36"/>
  <c r="AL33" i="36"/>
  <c r="AM33" i="36"/>
  <c r="AN33" i="36"/>
  <c r="AI7" i="36"/>
  <c r="AJ7" i="36"/>
  <c r="AK7" i="36"/>
  <c r="AL7" i="36"/>
  <c r="AM7" i="36"/>
  <c r="AN7" i="36"/>
  <c r="AI8" i="36"/>
  <c r="AJ8" i="36"/>
  <c r="AK8" i="36"/>
  <c r="AL8" i="36"/>
  <c r="AM8" i="36"/>
  <c r="AN8" i="36"/>
  <c r="AI9" i="36"/>
  <c r="AJ9" i="36"/>
  <c r="AK9" i="36"/>
  <c r="AL9" i="36"/>
  <c r="AM9" i="36"/>
  <c r="AN9" i="36"/>
  <c r="AI10" i="36"/>
  <c r="AJ10" i="36"/>
  <c r="AK10" i="36"/>
  <c r="AL10" i="36"/>
  <c r="AM10" i="36"/>
  <c r="AN10" i="36"/>
  <c r="AI11" i="36"/>
  <c r="AJ11" i="36"/>
  <c r="AK11" i="36"/>
  <c r="AL11" i="36"/>
  <c r="AM11" i="36"/>
  <c r="AN11" i="36"/>
  <c r="AI12" i="36"/>
  <c r="AJ12" i="36"/>
  <c r="AK12" i="36"/>
  <c r="AL12" i="36"/>
  <c r="AM12" i="36"/>
  <c r="AN12" i="36"/>
  <c r="AI13" i="36"/>
  <c r="AJ13" i="36"/>
  <c r="AK13" i="36"/>
  <c r="AL13" i="36"/>
  <c r="AM13" i="36"/>
  <c r="AN13" i="36"/>
  <c r="AI14" i="36"/>
  <c r="AJ14" i="36"/>
  <c r="AK14" i="36"/>
  <c r="AL14" i="36"/>
  <c r="AM14" i="36"/>
  <c r="AN14" i="36"/>
  <c r="AI15" i="36"/>
  <c r="AJ15" i="36"/>
  <c r="AK15" i="36"/>
  <c r="AL15" i="36"/>
  <c r="AM15" i="36"/>
  <c r="AN15" i="36"/>
  <c r="AI16" i="36"/>
  <c r="AJ16" i="36"/>
  <c r="AK16" i="36"/>
  <c r="AL16" i="36"/>
  <c r="AM16" i="36"/>
  <c r="AN16" i="36"/>
  <c r="AI17" i="36"/>
  <c r="AJ17" i="36"/>
  <c r="AK17" i="36"/>
  <c r="AL17" i="36"/>
  <c r="AM17" i="36"/>
  <c r="AN17" i="36"/>
  <c r="AI18" i="36"/>
  <c r="AJ18" i="36"/>
  <c r="AK18" i="36"/>
  <c r="AL18" i="36"/>
  <c r="AM18" i="36"/>
  <c r="AN18" i="36"/>
  <c r="AN19" i="36"/>
  <c r="AM19" i="36"/>
  <c r="AL19" i="36"/>
  <c r="AK19" i="36"/>
  <c r="AJ19" i="36"/>
  <c r="AI19" i="36"/>
  <c r="N8" i="36"/>
  <c r="O8" i="36"/>
  <c r="P8" i="36"/>
  <c r="AE8" i="36"/>
  <c r="AF8" i="36"/>
  <c r="AG8" i="36"/>
  <c r="N9" i="36"/>
  <c r="O9" i="36"/>
  <c r="P9" i="36"/>
  <c r="AE9" i="36"/>
  <c r="AF9" i="36"/>
  <c r="AG9" i="36"/>
  <c r="N10" i="36"/>
  <c r="O10" i="36"/>
  <c r="P10" i="36"/>
  <c r="AE10" i="36"/>
  <c r="AF10" i="36"/>
  <c r="AG10" i="36"/>
  <c r="N11" i="36"/>
  <c r="O11" i="36"/>
  <c r="P11" i="36"/>
  <c r="AE11" i="36"/>
  <c r="AF11" i="36"/>
  <c r="AG11" i="36"/>
  <c r="N12" i="36"/>
  <c r="O12" i="36"/>
  <c r="P12" i="36"/>
  <c r="AE12" i="36"/>
  <c r="AF12" i="36"/>
  <c r="AG12" i="36"/>
  <c r="N13" i="36"/>
  <c r="O13" i="36"/>
  <c r="P13" i="36"/>
  <c r="AE13" i="36"/>
  <c r="AF13" i="36"/>
  <c r="AG13" i="36"/>
  <c r="N14" i="36"/>
  <c r="O14" i="36"/>
  <c r="P14" i="36"/>
  <c r="AE14" i="36"/>
  <c r="AF14" i="36"/>
  <c r="AG14" i="36"/>
  <c r="N15" i="36"/>
  <c r="O15" i="36"/>
  <c r="P15" i="36"/>
  <c r="AE15" i="36"/>
  <c r="AF15" i="36"/>
  <c r="AG15" i="36"/>
  <c r="N16" i="36"/>
  <c r="O16" i="36"/>
  <c r="P16" i="36"/>
  <c r="AE16" i="36"/>
  <c r="AF16" i="36"/>
  <c r="AG16" i="36"/>
  <c r="N17" i="36"/>
  <c r="O17" i="36"/>
  <c r="P17" i="36"/>
  <c r="AE17" i="36"/>
  <c r="AF17" i="36"/>
  <c r="AG17" i="36"/>
  <c r="N18" i="36"/>
  <c r="O18" i="36"/>
  <c r="P18" i="36"/>
  <c r="AE18" i="36"/>
  <c r="AF18" i="36"/>
  <c r="AG18" i="36"/>
  <c r="N19" i="36"/>
  <c r="O19" i="36"/>
  <c r="P19" i="36"/>
  <c r="AE19" i="36"/>
  <c r="AF19" i="36"/>
  <c r="AG19" i="36"/>
  <c r="N20" i="36"/>
  <c r="O20" i="36"/>
  <c r="P20" i="36"/>
  <c r="AE20" i="36"/>
  <c r="AF20" i="36"/>
  <c r="AG20" i="36"/>
  <c r="N21" i="36"/>
  <c r="O21" i="36"/>
  <c r="P21" i="36"/>
  <c r="AE21" i="36"/>
  <c r="AF21" i="36"/>
  <c r="AG21" i="36"/>
  <c r="N22" i="36"/>
  <c r="O22" i="36"/>
  <c r="P22" i="36"/>
  <c r="AE22" i="36"/>
  <c r="AF22" i="36"/>
  <c r="AG22" i="36"/>
  <c r="N23" i="36"/>
  <c r="O23" i="36"/>
  <c r="P23" i="36"/>
  <c r="AE23" i="36"/>
  <c r="AF23" i="36"/>
  <c r="AG23" i="36"/>
  <c r="N24" i="36"/>
  <c r="O24" i="36"/>
  <c r="P24" i="36"/>
  <c r="AE24" i="36"/>
  <c r="AF24" i="36"/>
  <c r="AG24" i="36"/>
  <c r="N25" i="36"/>
  <c r="O25" i="36"/>
  <c r="P25" i="36"/>
  <c r="AE25" i="36"/>
  <c r="AF25" i="36"/>
  <c r="AG25" i="36"/>
  <c r="N26" i="36"/>
  <c r="O26" i="36"/>
  <c r="P26" i="36"/>
  <c r="AE26" i="36"/>
  <c r="AF26" i="36"/>
  <c r="AG26" i="36"/>
  <c r="N27" i="36"/>
  <c r="O27" i="36"/>
  <c r="P27" i="36"/>
  <c r="AE27" i="36"/>
  <c r="AF27" i="36"/>
  <c r="AG27" i="36"/>
  <c r="N28" i="36"/>
  <c r="O28" i="36"/>
  <c r="P28" i="36"/>
  <c r="AE28" i="36"/>
  <c r="AF28" i="36"/>
  <c r="AG28" i="36"/>
  <c r="N29" i="36"/>
  <c r="O29" i="36"/>
  <c r="P29" i="36"/>
  <c r="AE29" i="36"/>
  <c r="AF29" i="36"/>
  <c r="AG29" i="36"/>
  <c r="N30" i="36"/>
  <c r="O30" i="36"/>
  <c r="P30" i="36"/>
  <c r="AE30" i="36"/>
  <c r="AF30" i="36"/>
  <c r="AG30" i="36"/>
  <c r="N31" i="36"/>
  <c r="O31" i="36"/>
  <c r="P31" i="36"/>
  <c r="AE31" i="36"/>
  <c r="AF31" i="36"/>
  <c r="AG31" i="36"/>
  <c r="N33" i="36"/>
  <c r="O33" i="36"/>
  <c r="P33" i="36"/>
  <c r="AE33" i="36"/>
  <c r="AF33" i="36"/>
  <c r="AG33" i="36"/>
  <c r="AG7" i="36"/>
  <c r="AF7" i="36"/>
  <c r="AE7" i="36"/>
  <c r="P7" i="36"/>
  <c r="O7" i="36"/>
  <c r="N7" i="36"/>
  <c r="X8" i="36"/>
  <c r="Y8" i="36"/>
  <c r="Z8" i="36"/>
  <c r="AA8" i="36"/>
  <c r="AB8" i="36"/>
  <c r="AC8" i="36"/>
  <c r="X9" i="36"/>
  <c r="Y9" i="36"/>
  <c r="Z9" i="36"/>
  <c r="AA9" i="36"/>
  <c r="AB9" i="36"/>
  <c r="AC9" i="36"/>
  <c r="X10" i="36"/>
  <c r="Y10" i="36"/>
  <c r="Z10" i="36"/>
  <c r="AA10" i="36"/>
  <c r="AB10" i="36"/>
  <c r="AC10" i="36"/>
  <c r="X11" i="36"/>
  <c r="Y11" i="36"/>
  <c r="Z11" i="36"/>
  <c r="AA11" i="36"/>
  <c r="AB11" i="36"/>
  <c r="AC11" i="36"/>
  <c r="X12" i="36"/>
  <c r="Y12" i="36"/>
  <c r="Z12" i="36"/>
  <c r="AA12" i="36"/>
  <c r="AB12" i="36"/>
  <c r="AC12" i="36"/>
  <c r="X13" i="36"/>
  <c r="Y13" i="36"/>
  <c r="Z13" i="36"/>
  <c r="AA13" i="36"/>
  <c r="AB13" i="36"/>
  <c r="AC13" i="36"/>
  <c r="X14" i="36"/>
  <c r="Y14" i="36"/>
  <c r="Z14" i="36"/>
  <c r="AA14" i="36"/>
  <c r="AB14" i="36"/>
  <c r="AC14" i="36"/>
  <c r="X15" i="36"/>
  <c r="Y15" i="36"/>
  <c r="Z15" i="36"/>
  <c r="AA15" i="36"/>
  <c r="AB15" i="36"/>
  <c r="AC15" i="36"/>
  <c r="X16" i="36"/>
  <c r="Y16" i="36"/>
  <c r="Z16" i="36"/>
  <c r="AA16" i="36"/>
  <c r="AB16" i="36"/>
  <c r="AC16" i="36"/>
  <c r="X17" i="36"/>
  <c r="Y17" i="36"/>
  <c r="Z17" i="36"/>
  <c r="AA17" i="36"/>
  <c r="AB17" i="36"/>
  <c r="AC17" i="36"/>
  <c r="X18" i="36"/>
  <c r="Y18" i="36"/>
  <c r="Z18" i="36"/>
  <c r="AA18" i="36"/>
  <c r="AB18" i="36"/>
  <c r="AC18" i="36"/>
  <c r="X19" i="36"/>
  <c r="Y19" i="36"/>
  <c r="Z19" i="36"/>
  <c r="AA19" i="36"/>
  <c r="AB19" i="36"/>
  <c r="AC19" i="36"/>
  <c r="X20" i="36"/>
  <c r="Y20" i="36"/>
  <c r="Z20" i="36"/>
  <c r="AA20" i="36"/>
  <c r="AB20" i="36"/>
  <c r="AC20" i="36"/>
  <c r="X21" i="36"/>
  <c r="Y21" i="36"/>
  <c r="Z21" i="36"/>
  <c r="AA21" i="36"/>
  <c r="AB21" i="36"/>
  <c r="AC21" i="36"/>
  <c r="X22" i="36"/>
  <c r="Y22" i="36"/>
  <c r="Z22" i="36"/>
  <c r="AA22" i="36"/>
  <c r="AB22" i="36"/>
  <c r="AC22" i="36"/>
  <c r="X23" i="36"/>
  <c r="Y23" i="36"/>
  <c r="Z23" i="36"/>
  <c r="AA23" i="36"/>
  <c r="AB23" i="36"/>
  <c r="AC23" i="36"/>
  <c r="X24" i="36"/>
  <c r="Y24" i="36"/>
  <c r="Z24" i="36"/>
  <c r="AA24" i="36"/>
  <c r="AB24" i="36"/>
  <c r="AC24" i="36"/>
  <c r="X25" i="36"/>
  <c r="Y25" i="36"/>
  <c r="Z25" i="36"/>
  <c r="AA25" i="36"/>
  <c r="AB25" i="36"/>
  <c r="AC25" i="36"/>
  <c r="X26" i="36"/>
  <c r="Y26" i="36"/>
  <c r="Z26" i="36"/>
  <c r="AA26" i="36"/>
  <c r="AB26" i="36"/>
  <c r="AC26" i="36"/>
  <c r="X27" i="36"/>
  <c r="Y27" i="36"/>
  <c r="Z27" i="36"/>
  <c r="AA27" i="36"/>
  <c r="AB27" i="36"/>
  <c r="AC27" i="36"/>
  <c r="X28" i="36"/>
  <c r="Y28" i="36"/>
  <c r="Z28" i="36"/>
  <c r="AA28" i="36"/>
  <c r="AB28" i="36"/>
  <c r="AC28" i="36"/>
  <c r="X29" i="36"/>
  <c r="Y29" i="36"/>
  <c r="Z29" i="36"/>
  <c r="AA29" i="36"/>
  <c r="AB29" i="36"/>
  <c r="AC29" i="36"/>
  <c r="X30" i="36"/>
  <c r="Y30" i="36"/>
  <c r="Z30" i="36"/>
  <c r="AA30" i="36"/>
  <c r="AB30" i="36"/>
  <c r="AC30" i="36"/>
  <c r="X31" i="36"/>
  <c r="Y31" i="36"/>
  <c r="Z31" i="36"/>
  <c r="AA31" i="36"/>
  <c r="AB31" i="36"/>
  <c r="AC31" i="36"/>
  <c r="AC7" i="36"/>
  <c r="AB7" i="36"/>
  <c r="AA7" i="36"/>
  <c r="Z7" i="36"/>
  <c r="Y7" i="36"/>
  <c r="X7" i="36"/>
  <c r="H8" i="36"/>
  <c r="I8" i="36"/>
  <c r="J8" i="36"/>
  <c r="K8" i="36"/>
  <c r="L8" i="36"/>
  <c r="M8" i="36"/>
  <c r="H9" i="36"/>
  <c r="I9" i="36"/>
  <c r="J9" i="36"/>
  <c r="K9" i="36"/>
  <c r="L9" i="36"/>
  <c r="M9" i="36"/>
  <c r="H10" i="36"/>
  <c r="I10" i="36"/>
  <c r="J10" i="36"/>
  <c r="K10" i="36"/>
  <c r="L10" i="36"/>
  <c r="M10" i="36"/>
  <c r="H11" i="36"/>
  <c r="I11" i="36"/>
  <c r="J11" i="36"/>
  <c r="K11" i="36"/>
  <c r="L11" i="36"/>
  <c r="M11" i="36"/>
  <c r="H12" i="36"/>
  <c r="I12" i="36"/>
  <c r="J12" i="36"/>
  <c r="K12" i="36"/>
  <c r="L12" i="36"/>
  <c r="M12" i="36"/>
  <c r="H13" i="36"/>
  <c r="I13" i="36"/>
  <c r="J13" i="36"/>
  <c r="K13" i="36"/>
  <c r="L13" i="36"/>
  <c r="M13" i="36"/>
  <c r="H14" i="36"/>
  <c r="I14" i="36"/>
  <c r="J14" i="36"/>
  <c r="K14" i="36"/>
  <c r="L14" i="36"/>
  <c r="M14" i="36"/>
  <c r="H15" i="36"/>
  <c r="I15" i="36"/>
  <c r="J15" i="36"/>
  <c r="K15" i="36"/>
  <c r="L15" i="36"/>
  <c r="M15" i="36"/>
  <c r="H16" i="36"/>
  <c r="I16" i="36"/>
  <c r="J16" i="36"/>
  <c r="K16" i="36"/>
  <c r="L16" i="36"/>
  <c r="M16" i="36"/>
  <c r="H17" i="36"/>
  <c r="I17" i="36"/>
  <c r="J17" i="36"/>
  <c r="K17" i="36"/>
  <c r="L17" i="36"/>
  <c r="M17" i="36"/>
  <c r="H18" i="36"/>
  <c r="I18" i="36"/>
  <c r="J18" i="36"/>
  <c r="K18" i="36"/>
  <c r="L18" i="36"/>
  <c r="M18" i="36"/>
  <c r="H19" i="36"/>
  <c r="I19" i="36"/>
  <c r="J19" i="36"/>
  <c r="K19" i="36"/>
  <c r="L19" i="36"/>
  <c r="M19" i="36"/>
  <c r="H20" i="36"/>
  <c r="I20" i="36"/>
  <c r="J20" i="36"/>
  <c r="K20" i="36"/>
  <c r="L20" i="36"/>
  <c r="M20" i="36"/>
  <c r="H21" i="36"/>
  <c r="I21" i="36"/>
  <c r="J21" i="36"/>
  <c r="K21" i="36"/>
  <c r="L21" i="36"/>
  <c r="M21" i="36"/>
  <c r="H22" i="36"/>
  <c r="I22" i="36"/>
  <c r="J22" i="36"/>
  <c r="K22" i="36"/>
  <c r="L22" i="36"/>
  <c r="M22" i="36"/>
  <c r="H23" i="36"/>
  <c r="I23" i="36"/>
  <c r="J23" i="36"/>
  <c r="K23" i="36"/>
  <c r="L23" i="36"/>
  <c r="M23" i="36"/>
  <c r="H24" i="36"/>
  <c r="I24" i="36"/>
  <c r="J24" i="36"/>
  <c r="K24" i="36"/>
  <c r="L24" i="36"/>
  <c r="M24" i="36"/>
  <c r="H25" i="36"/>
  <c r="I25" i="36"/>
  <c r="J25" i="36"/>
  <c r="K25" i="36"/>
  <c r="L25" i="36"/>
  <c r="M25" i="36"/>
  <c r="H26" i="36"/>
  <c r="I26" i="36"/>
  <c r="J26" i="36"/>
  <c r="K26" i="36"/>
  <c r="L26" i="36"/>
  <c r="M26" i="36"/>
  <c r="H27" i="36"/>
  <c r="I27" i="36"/>
  <c r="J27" i="36"/>
  <c r="K27" i="36"/>
  <c r="L27" i="36"/>
  <c r="M27" i="36"/>
  <c r="H28" i="36"/>
  <c r="I28" i="36"/>
  <c r="J28" i="36"/>
  <c r="K28" i="36"/>
  <c r="L28" i="36"/>
  <c r="M28" i="36"/>
  <c r="H29" i="36"/>
  <c r="I29" i="36"/>
  <c r="J29" i="36"/>
  <c r="K29" i="36"/>
  <c r="L29" i="36"/>
  <c r="M29" i="36"/>
  <c r="H30" i="36"/>
  <c r="I30" i="36"/>
  <c r="J30" i="36"/>
  <c r="K30" i="36"/>
  <c r="L30" i="36"/>
  <c r="M30" i="36"/>
  <c r="H31" i="36"/>
  <c r="I31" i="36"/>
  <c r="J31" i="36"/>
  <c r="K31" i="36"/>
  <c r="L31" i="36"/>
  <c r="M31" i="36"/>
  <c r="M7" i="36"/>
  <c r="L7" i="36"/>
  <c r="K7" i="36"/>
  <c r="J7" i="36"/>
  <c r="I7" i="36"/>
  <c r="H7" i="36"/>
  <c r="X5" i="36"/>
  <c r="AI5" i="36" s="1"/>
  <c r="U32" i="36"/>
  <c r="AA32" i="36" s="1"/>
  <c r="V32" i="36"/>
  <c r="W32" i="36"/>
  <c r="R32" i="36"/>
  <c r="X32" i="36" s="1"/>
  <c r="S32" i="36"/>
  <c r="Y32" i="36" s="1"/>
  <c r="T32" i="36"/>
  <c r="Z32" i="36" s="1"/>
  <c r="C32" i="36"/>
  <c r="I32" i="36" s="1"/>
  <c r="F32" i="36"/>
  <c r="G32" i="36"/>
  <c r="M32" i="36" s="1"/>
  <c r="E47" i="71"/>
  <c r="F47" i="71"/>
  <c r="G47" i="71"/>
  <c r="H47" i="71"/>
  <c r="I47" i="71"/>
  <c r="J47" i="71"/>
  <c r="E48" i="71"/>
  <c r="F48" i="71"/>
  <c r="G48" i="71"/>
  <c r="H48" i="71"/>
  <c r="I48" i="71"/>
  <c r="J48" i="71"/>
  <c r="E49" i="71"/>
  <c r="F49" i="71"/>
  <c r="G49" i="71"/>
  <c r="H49" i="71"/>
  <c r="I49" i="71"/>
  <c r="J49" i="71"/>
  <c r="E50" i="71"/>
  <c r="F50" i="71"/>
  <c r="G50" i="71"/>
  <c r="H50" i="71"/>
  <c r="I50" i="71"/>
  <c r="J50" i="71"/>
  <c r="E51" i="71"/>
  <c r="F51" i="71"/>
  <c r="G51" i="71"/>
  <c r="H51" i="71"/>
  <c r="I51" i="71"/>
  <c r="J51" i="71"/>
  <c r="E52" i="71"/>
  <c r="F52" i="71"/>
  <c r="G52" i="71"/>
  <c r="H52" i="71"/>
  <c r="I52" i="71"/>
  <c r="J52" i="71"/>
  <c r="N52" i="71" s="1"/>
  <c r="E53" i="71"/>
  <c r="F53" i="71"/>
  <c r="G53" i="71"/>
  <c r="H53" i="71"/>
  <c r="I53" i="71"/>
  <c r="J53" i="71"/>
  <c r="E54" i="71"/>
  <c r="F54" i="71"/>
  <c r="G54" i="71"/>
  <c r="H54" i="71"/>
  <c r="I54" i="71"/>
  <c r="J54" i="71"/>
  <c r="F46" i="71"/>
  <c r="G46" i="71"/>
  <c r="H46" i="71"/>
  <c r="I46" i="71"/>
  <c r="J46" i="71"/>
  <c r="N46" i="71" s="1"/>
  <c r="E46" i="71"/>
  <c r="J38" i="71"/>
  <c r="J57" i="71" s="1"/>
  <c r="I38" i="71"/>
  <c r="P38" i="71" s="1"/>
  <c r="H38" i="71"/>
  <c r="O38" i="71" s="1"/>
  <c r="G38" i="71"/>
  <c r="N38" i="71" s="1"/>
  <c r="F38" i="71"/>
  <c r="M38" i="71" s="1"/>
  <c r="E38" i="71"/>
  <c r="L38" i="71" s="1"/>
  <c r="J37" i="71"/>
  <c r="Q37" i="71" s="1"/>
  <c r="I37" i="71"/>
  <c r="P37" i="71" s="1"/>
  <c r="H37" i="71"/>
  <c r="O37" i="71" s="1"/>
  <c r="G37" i="71"/>
  <c r="N37" i="71" s="1"/>
  <c r="F37" i="71"/>
  <c r="M37" i="71" s="1"/>
  <c r="E37" i="71"/>
  <c r="L37" i="71" s="1"/>
  <c r="J36" i="71"/>
  <c r="J55" i="71" s="1"/>
  <c r="I36" i="71"/>
  <c r="P36" i="71" s="1"/>
  <c r="H36" i="71"/>
  <c r="O36" i="71" s="1"/>
  <c r="G36" i="71"/>
  <c r="N36" i="71" s="1"/>
  <c r="F36" i="71"/>
  <c r="E36" i="71"/>
  <c r="L36" i="71" s="1"/>
  <c r="U35" i="71"/>
  <c r="T35" i="71"/>
  <c r="S35" i="71"/>
  <c r="U34" i="71"/>
  <c r="T34" i="71"/>
  <c r="S34" i="71"/>
  <c r="P34" i="71"/>
  <c r="O34" i="71"/>
  <c r="M34" i="71"/>
  <c r="L34" i="71"/>
  <c r="U33" i="71"/>
  <c r="T33" i="71"/>
  <c r="S33" i="71"/>
  <c r="P33" i="71"/>
  <c r="O33" i="71"/>
  <c r="M33" i="71"/>
  <c r="L33" i="71"/>
  <c r="U32" i="71"/>
  <c r="T32" i="71"/>
  <c r="S32" i="71"/>
  <c r="P32" i="71"/>
  <c r="O32" i="71"/>
  <c r="M32" i="71"/>
  <c r="L32" i="71"/>
  <c r="U31" i="71"/>
  <c r="T31" i="71"/>
  <c r="S31" i="71"/>
  <c r="Q31" i="71"/>
  <c r="P31" i="71"/>
  <c r="O31" i="71"/>
  <c r="N31" i="71"/>
  <c r="M31" i="71"/>
  <c r="L31" i="71"/>
  <c r="U30" i="71"/>
  <c r="T30" i="71"/>
  <c r="S30" i="71"/>
  <c r="Q30" i="71"/>
  <c r="P30" i="71"/>
  <c r="O30" i="71"/>
  <c r="N30" i="71"/>
  <c r="M30" i="71"/>
  <c r="L30" i="71"/>
  <c r="U29" i="71"/>
  <c r="T29" i="71"/>
  <c r="S29" i="71"/>
  <c r="Q29" i="71"/>
  <c r="P29" i="71"/>
  <c r="O29" i="71"/>
  <c r="N29" i="71"/>
  <c r="M29" i="71"/>
  <c r="L29" i="71"/>
  <c r="U28" i="71"/>
  <c r="T28" i="71"/>
  <c r="S28" i="71"/>
  <c r="Q28" i="71"/>
  <c r="P28" i="71"/>
  <c r="O28" i="71"/>
  <c r="N28" i="71"/>
  <c r="M28" i="71"/>
  <c r="L28" i="71"/>
  <c r="U27" i="71"/>
  <c r="T27" i="71"/>
  <c r="S27" i="71"/>
  <c r="Q27" i="71"/>
  <c r="Q35" i="71" s="1"/>
  <c r="P27" i="71"/>
  <c r="P35" i="71" s="1"/>
  <c r="O27" i="71"/>
  <c r="O35" i="71" s="1"/>
  <c r="N27" i="71"/>
  <c r="N35" i="71" s="1"/>
  <c r="M27" i="71"/>
  <c r="M35" i="71" s="1"/>
  <c r="L27" i="71"/>
  <c r="L35" i="71" s="1"/>
  <c r="O8" i="71"/>
  <c r="P8" i="71"/>
  <c r="Q8" i="71"/>
  <c r="O9" i="71"/>
  <c r="P9" i="71"/>
  <c r="Q9" i="71"/>
  <c r="O10" i="71"/>
  <c r="P10" i="71"/>
  <c r="Q10" i="71"/>
  <c r="O11" i="71"/>
  <c r="P11" i="71"/>
  <c r="Q11" i="71"/>
  <c r="O12" i="71"/>
  <c r="P12" i="71"/>
  <c r="Q12" i="71"/>
  <c r="O13" i="71"/>
  <c r="P13" i="71"/>
  <c r="O14" i="71"/>
  <c r="P14" i="71"/>
  <c r="O15" i="71"/>
  <c r="P15" i="71"/>
  <c r="M9" i="71"/>
  <c r="N9" i="71"/>
  <c r="M10" i="71"/>
  <c r="N10" i="71"/>
  <c r="M11" i="71"/>
  <c r="N11" i="71"/>
  <c r="L11" i="71"/>
  <c r="L10" i="71"/>
  <c r="L9" i="71"/>
  <c r="T8" i="71"/>
  <c r="U8" i="71"/>
  <c r="S8" i="71"/>
  <c r="N12" i="71"/>
  <c r="M12" i="71"/>
  <c r="M8" i="71"/>
  <c r="N8" i="71"/>
  <c r="L12" i="71"/>
  <c r="L8" i="71"/>
  <c r="L13" i="71"/>
  <c r="M13" i="71"/>
  <c r="L14" i="71"/>
  <c r="M14" i="71"/>
  <c r="L15" i="71"/>
  <c r="M15" i="71"/>
  <c r="H17" i="71"/>
  <c r="O17" i="71" s="1"/>
  <c r="I17" i="71"/>
  <c r="P17" i="71" s="1"/>
  <c r="J17" i="71"/>
  <c r="Q17" i="71" s="1"/>
  <c r="H18" i="71"/>
  <c r="O18" i="71" s="1"/>
  <c r="I18" i="71"/>
  <c r="P18" i="71" s="1"/>
  <c r="J18" i="71"/>
  <c r="H19" i="71"/>
  <c r="O19" i="71" s="1"/>
  <c r="I19" i="71"/>
  <c r="P19" i="71" s="1"/>
  <c r="J19" i="71"/>
  <c r="Q19" i="71" s="1"/>
  <c r="F17" i="71"/>
  <c r="M17" i="71" s="1"/>
  <c r="G17" i="71"/>
  <c r="N17" i="71" s="1"/>
  <c r="F18" i="71"/>
  <c r="M18" i="71" s="1"/>
  <c r="G18" i="71"/>
  <c r="N18" i="71" s="1"/>
  <c r="F19" i="71"/>
  <c r="M19" i="71" s="1"/>
  <c r="G19" i="71"/>
  <c r="N19" i="71" s="1"/>
  <c r="S9" i="71"/>
  <c r="T9" i="71"/>
  <c r="U9" i="71"/>
  <c r="S10" i="71"/>
  <c r="T10" i="71"/>
  <c r="U10" i="71"/>
  <c r="S11" i="71"/>
  <c r="T11" i="71"/>
  <c r="U11" i="71"/>
  <c r="S12" i="71"/>
  <c r="T12" i="71"/>
  <c r="U12" i="71"/>
  <c r="S13" i="71"/>
  <c r="T13" i="71"/>
  <c r="U13" i="71"/>
  <c r="S14" i="71"/>
  <c r="T14" i="71"/>
  <c r="U14" i="71"/>
  <c r="S15" i="71"/>
  <c r="T15" i="71"/>
  <c r="U15" i="71"/>
  <c r="S16" i="71"/>
  <c r="T16" i="71"/>
  <c r="U16" i="71"/>
  <c r="AM18" i="91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J39" i="68"/>
  <c r="I61" i="68"/>
  <c r="H61" i="68"/>
  <c r="J61" i="68" s="1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B83" i="66"/>
  <c r="C83" i="66"/>
  <c r="B32" i="70"/>
  <c r="C32" i="70"/>
  <c r="J97" i="101" l="1"/>
  <c r="AP72" i="101"/>
  <c r="AQ70" i="101"/>
  <c r="AO76" i="101"/>
  <c r="AP82" i="101"/>
  <c r="I63" i="101"/>
  <c r="J63" i="101"/>
  <c r="AP50" i="101"/>
  <c r="AP58" i="101"/>
  <c r="AO97" i="99"/>
  <c r="AP81" i="99"/>
  <c r="AP73" i="99"/>
  <c r="AQ72" i="99"/>
  <c r="AO73" i="99"/>
  <c r="AC63" i="99"/>
  <c r="AP41" i="99"/>
  <c r="AP49" i="99"/>
  <c r="AP53" i="99"/>
  <c r="AP54" i="99"/>
  <c r="AP60" i="99"/>
  <c r="AE32" i="99"/>
  <c r="H33" i="99"/>
  <c r="Z97" i="97"/>
  <c r="K97" i="97"/>
  <c r="AP77" i="97"/>
  <c r="AP80" i="97"/>
  <c r="AP81" i="97"/>
  <c r="AP85" i="97"/>
  <c r="AP86" i="97"/>
  <c r="AP89" i="97"/>
  <c r="AP90" i="97"/>
  <c r="AP92" i="97"/>
  <c r="AO57" i="97"/>
  <c r="AP42" i="97"/>
  <c r="AO11" i="97"/>
  <c r="AQ16" i="97"/>
  <c r="AQ18" i="97"/>
  <c r="AQ19" i="97"/>
  <c r="AO7" i="97"/>
  <c r="AO8" i="97"/>
  <c r="AO9" i="97"/>
  <c r="AO12" i="97"/>
  <c r="AQ9" i="97"/>
  <c r="AQ30" i="97"/>
  <c r="J97" i="94"/>
  <c r="AO88" i="94"/>
  <c r="AP74" i="94"/>
  <c r="AQ70" i="94"/>
  <c r="AP42" i="94"/>
  <c r="AO48" i="94"/>
  <c r="AO49" i="94"/>
  <c r="AO50" i="94"/>
  <c r="AO52" i="94"/>
  <c r="AO54" i="94"/>
  <c r="AP54" i="94"/>
  <c r="AO16" i="36"/>
  <c r="AO10" i="36"/>
  <c r="AQ9" i="36"/>
  <c r="AO8" i="36"/>
  <c r="AQ31" i="36"/>
  <c r="AQ29" i="36"/>
  <c r="AQ27" i="36"/>
  <c r="S36" i="100"/>
  <c r="L51" i="100"/>
  <c r="L16" i="98"/>
  <c r="P16" i="98"/>
  <c r="L48" i="98"/>
  <c r="F56" i="98"/>
  <c r="J56" i="98"/>
  <c r="M53" i="98"/>
  <c r="L35" i="96"/>
  <c r="P35" i="96"/>
  <c r="L53" i="96"/>
  <c r="N54" i="96"/>
  <c r="M35" i="96"/>
  <c r="Q35" i="96"/>
  <c r="P16" i="96"/>
  <c r="L16" i="96"/>
  <c r="M16" i="96"/>
  <c r="Q16" i="96"/>
  <c r="E57" i="96"/>
  <c r="I57" i="96"/>
  <c r="N16" i="96"/>
  <c r="Q13" i="96"/>
  <c r="N15" i="96"/>
  <c r="O35" i="95"/>
  <c r="N16" i="95"/>
  <c r="J56" i="71"/>
  <c r="M46" i="71"/>
  <c r="N54" i="71"/>
  <c r="L53" i="71"/>
  <c r="N50" i="71"/>
  <c r="L49" i="71"/>
  <c r="N48" i="71"/>
  <c r="L47" i="71"/>
  <c r="M54" i="71"/>
  <c r="M52" i="71"/>
  <c r="M50" i="71"/>
  <c r="M48" i="71"/>
  <c r="L51" i="71"/>
  <c r="M51" i="71"/>
  <c r="M47" i="71"/>
  <c r="AC97" i="101"/>
  <c r="AO97" i="101"/>
  <c r="AP69" i="101"/>
  <c r="AP70" i="101"/>
  <c r="AO72" i="101"/>
  <c r="AQ71" i="101"/>
  <c r="AP73" i="101"/>
  <c r="AO84" i="101"/>
  <c r="AO88" i="101"/>
  <c r="AO89" i="101"/>
  <c r="AO73" i="101"/>
  <c r="AO58" i="101"/>
  <c r="AP54" i="101"/>
  <c r="AO61" i="101"/>
  <c r="AP63" i="101"/>
  <c r="AP55" i="101"/>
  <c r="K63" i="101"/>
  <c r="AP7" i="101"/>
  <c r="AP8" i="101"/>
  <c r="AO13" i="101"/>
  <c r="AP19" i="101"/>
  <c r="AP23" i="101"/>
  <c r="AO29" i="101"/>
  <c r="AO17" i="101"/>
  <c r="AO21" i="101"/>
  <c r="AO22" i="101"/>
  <c r="AO25" i="101"/>
  <c r="AO26" i="101"/>
  <c r="N32" i="100"/>
  <c r="Q33" i="100"/>
  <c r="T36" i="100"/>
  <c r="Q32" i="100"/>
  <c r="N34" i="100"/>
  <c r="O36" i="100"/>
  <c r="F57" i="100"/>
  <c r="T18" i="100"/>
  <c r="U19" i="100"/>
  <c r="N54" i="100"/>
  <c r="E56" i="100"/>
  <c r="S18" i="100"/>
  <c r="T19" i="100"/>
  <c r="E57" i="100"/>
  <c r="I57" i="100"/>
  <c r="M57" i="100" s="1"/>
  <c r="M52" i="100"/>
  <c r="M54" i="100"/>
  <c r="AP74" i="99"/>
  <c r="Y97" i="99"/>
  <c r="AP92" i="99"/>
  <c r="AP85" i="99"/>
  <c r="AP88" i="99"/>
  <c r="AQ97" i="99"/>
  <c r="AQ78" i="99"/>
  <c r="AQ80" i="99"/>
  <c r="AP83" i="99"/>
  <c r="AO74" i="99"/>
  <c r="AO72" i="99"/>
  <c r="AP69" i="99"/>
  <c r="AO79" i="99"/>
  <c r="AO80" i="99"/>
  <c r="AQ87" i="99"/>
  <c r="K97" i="99"/>
  <c r="AP76" i="99"/>
  <c r="AP77" i="99"/>
  <c r="AP80" i="99"/>
  <c r="AO83" i="99"/>
  <c r="Y63" i="99"/>
  <c r="AO33" i="99"/>
  <c r="AQ13" i="99"/>
  <c r="AQ22" i="99"/>
  <c r="AQ25" i="99"/>
  <c r="AQ29" i="99"/>
  <c r="AO8" i="99"/>
  <c r="AO10" i="99"/>
  <c r="AO21" i="99"/>
  <c r="AO22" i="99"/>
  <c r="AO29" i="99"/>
  <c r="AP17" i="99"/>
  <c r="AP18" i="99"/>
  <c r="AP22" i="99"/>
  <c r="AP24" i="99"/>
  <c r="AP29" i="99"/>
  <c r="H55" i="98"/>
  <c r="L55" i="98" s="1"/>
  <c r="L35" i="98"/>
  <c r="P35" i="98"/>
  <c r="L52" i="98"/>
  <c r="N34" i="98"/>
  <c r="N16" i="98"/>
  <c r="E55" i="98"/>
  <c r="I55" i="98"/>
  <c r="N53" i="98"/>
  <c r="F55" i="98"/>
  <c r="J55" i="98"/>
  <c r="E56" i="98"/>
  <c r="AO97" i="97"/>
  <c r="AO70" i="97"/>
  <c r="AP69" i="97"/>
  <c r="AF62" i="97"/>
  <c r="AP63" i="97"/>
  <c r="AO43" i="97"/>
  <c r="AO44" i="97"/>
  <c r="AO45" i="97"/>
  <c r="AQ42" i="97"/>
  <c r="AP50" i="97"/>
  <c r="AQ46" i="97"/>
  <c r="AQ52" i="97"/>
  <c r="AQ59" i="97"/>
  <c r="AQ60" i="97"/>
  <c r="AQ61" i="97"/>
  <c r="AO29" i="97"/>
  <c r="AP33" i="97"/>
  <c r="AO20" i="97"/>
  <c r="AO21" i="97"/>
  <c r="AO25" i="97"/>
  <c r="AP30" i="97"/>
  <c r="L52" i="96"/>
  <c r="O35" i="96"/>
  <c r="M38" i="96"/>
  <c r="M49" i="96"/>
  <c r="O16" i="96"/>
  <c r="N14" i="96"/>
  <c r="N13" i="96"/>
  <c r="Q15" i="96"/>
  <c r="Q14" i="96"/>
  <c r="G55" i="96"/>
  <c r="H57" i="96"/>
  <c r="N47" i="96"/>
  <c r="L48" i="96"/>
  <c r="AP80" i="94"/>
  <c r="AP92" i="94"/>
  <c r="AO72" i="94"/>
  <c r="AP76" i="94"/>
  <c r="AP77" i="94"/>
  <c r="AP81" i="94"/>
  <c r="AP82" i="94"/>
  <c r="AO84" i="94"/>
  <c r="AP90" i="94"/>
  <c r="AQ73" i="94"/>
  <c r="AP73" i="94"/>
  <c r="AQ75" i="94"/>
  <c r="AQ78" i="94"/>
  <c r="AQ85" i="94"/>
  <c r="AQ86" i="94"/>
  <c r="AQ74" i="94"/>
  <c r="AO70" i="94"/>
  <c r="AO71" i="94"/>
  <c r="O96" i="94"/>
  <c r="AO74" i="94"/>
  <c r="AP43" i="94"/>
  <c r="AP49" i="94"/>
  <c r="AP51" i="94"/>
  <c r="AP52" i="94"/>
  <c r="AP53" i="94"/>
  <c r="AO58" i="94"/>
  <c r="AO59" i="94"/>
  <c r="AO60" i="94"/>
  <c r="H63" i="94"/>
  <c r="AQ55" i="94"/>
  <c r="AQ56" i="94"/>
  <c r="AQ57" i="94"/>
  <c r="AQ58" i="94"/>
  <c r="AQ60" i="94"/>
  <c r="N35" i="95"/>
  <c r="Q32" i="95"/>
  <c r="S36" i="95"/>
  <c r="N32" i="95"/>
  <c r="M16" i="95"/>
  <c r="Q16" i="95"/>
  <c r="Q15" i="95"/>
  <c r="M54" i="95"/>
  <c r="M47" i="95"/>
  <c r="M51" i="95"/>
  <c r="N54" i="95"/>
  <c r="AP16" i="36"/>
  <c r="AQ19" i="36"/>
  <c r="L46" i="71"/>
  <c r="H56" i="71"/>
  <c r="L54" i="71"/>
  <c r="N53" i="71"/>
  <c r="L52" i="71"/>
  <c r="N51" i="71"/>
  <c r="L50" i="71"/>
  <c r="N49" i="71"/>
  <c r="L48" i="71"/>
  <c r="N47" i="71"/>
  <c r="M53" i="71"/>
  <c r="M49" i="71"/>
  <c r="I57" i="71"/>
  <c r="G56" i="71"/>
  <c r="N56" i="71" s="1"/>
  <c r="I55" i="71"/>
  <c r="F57" i="71"/>
  <c r="F55" i="71"/>
  <c r="H57" i="71"/>
  <c r="F56" i="71"/>
  <c r="H55" i="71"/>
  <c r="G57" i="71"/>
  <c r="N57" i="71" s="1"/>
  <c r="I56" i="71"/>
  <c r="G55" i="71"/>
  <c r="N55" i="71" s="1"/>
  <c r="AM19" i="91"/>
  <c r="Y97" i="101"/>
  <c r="AF96" i="101"/>
  <c r="H97" i="101"/>
  <c r="P96" i="101"/>
  <c r="AP77" i="101"/>
  <c r="AP14" i="101"/>
  <c r="AO40" i="101"/>
  <c r="AO44" i="101"/>
  <c r="AO48" i="101"/>
  <c r="AP9" i="101"/>
  <c r="AQ69" i="101"/>
  <c r="AO52" i="101"/>
  <c r="AB63" i="101"/>
  <c r="AI96" i="101"/>
  <c r="X33" i="101"/>
  <c r="AO7" i="101"/>
  <c r="AO8" i="101"/>
  <c r="AO9" i="101"/>
  <c r="AO11" i="101"/>
  <c r="AO12" i="101"/>
  <c r="AQ19" i="101"/>
  <c r="AQ23" i="101"/>
  <c r="AP26" i="101"/>
  <c r="AO33" i="101"/>
  <c r="Z63" i="101"/>
  <c r="AQ40" i="101"/>
  <c r="AQ44" i="101"/>
  <c r="AP47" i="101"/>
  <c r="AQ48" i="101"/>
  <c r="AQ52" i="101"/>
  <c r="AQ60" i="101"/>
  <c r="AQ63" i="101"/>
  <c r="AO77" i="101"/>
  <c r="AP93" i="101"/>
  <c r="AQ95" i="101"/>
  <c r="N96" i="101"/>
  <c r="AQ97" i="101"/>
  <c r="AB96" i="101"/>
  <c r="AB97" i="101" s="1"/>
  <c r="AP74" i="101"/>
  <c r="AQ87" i="101"/>
  <c r="AP90" i="101"/>
  <c r="AO93" i="101"/>
  <c r="AP81" i="101"/>
  <c r="AQ74" i="101"/>
  <c r="AP78" i="101"/>
  <c r="AO81" i="101"/>
  <c r="AQ90" i="101"/>
  <c r="AM96" i="101"/>
  <c r="X96" i="101"/>
  <c r="X97" i="101" s="1"/>
  <c r="K96" i="101"/>
  <c r="K97" i="101" s="1"/>
  <c r="AO71" i="101"/>
  <c r="AQ77" i="101"/>
  <c r="AQ81" i="101"/>
  <c r="AO87" i="101"/>
  <c r="AQ89" i="101"/>
  <c r="AQ93" i="101"/>
  <c r="L96" i="101"/>
  <c r="L97" i="101" s="1"/>
  <c r="AL96" i="101"/>
  <c r="AO74" i="101"/>
  <c r="AP76" i="101"/>
  <c r="AO78" i="101"/>
  <c r="AP80" i="101"/>
  <c r="AP84" i="101"/>
  <c r="AP88" i="101"/>
  <c r="AO90" i="101"/>
  <c r="X63" i="101"/>
  <c r="AA62" i="101"/>
  <c r="AA63" i="101" s="1"/>
  <c r="AQ42" i="101"/>
  <c r="AQ43" i="101"/>
  <c r="AQ46" i="101"/>
  <c r="AQ47" i="101"/>
  <c r="AO56" i="101"/>
  <c r="AO41" i="101"/>
  <c r="AO42" i="101"/>
  <c r="AO45" i="101"/>
  <c r="AO46" i="101"/>
  <c r="AO47" i="101"/>
  <c r="AQ50" i="101"/>
  <c r="AQ51" i="101"/>
  <c r="AQ54" i="101"/>
  <c r="AQ55" i="101"/>
  <c r="AQ56" i="101"/>
  <c r="AP42" i="101"/>
  <c r="AP46" i="101"/>
  <c r="AO49" i="101"/>
  <c r="AO50" i="101"/>
  <c r="AO53" i="101"/>
  <c r="AO54" i="101"/>
  <c r="AQ58" i="101"/>
  <c r="AP49" i="101"/>
  <c r="AP53" i="101"/>
  <c r="AP57" i="101"/>
  <c r="AP43" i="101"/>
  <c r="AP51" i="101"/>
  <c r="AP41" i="101"/>
  <c r="AP45" i="101"/>
  <c r="AP61" i="101"/>
  <c r="Y33" i="101"/>
  <c r="AC33" i="101"/>
  <c r="AG32" i="101"/>
  <c r="Z33" i="101"/>
  <c r="I33" i="101"/>
  <c r="AP33" i="101"/>
  <c r="H33" i="101"/>
  <c r="AP18" i="101"/>
  <c r="AI32" i="101"/>
  <c r="AE32" i="101"/>
  <c r="AP10" i="101"/>
  <c r="AP11" i="101"/>
  <c r="AO14" i="101"/>
  <c r="AP22" i="101"/>
  <c r="AQ24" i="101"/>
  <c r="AP27" i="101"/>
  <c r="AN32" i="101"/>
  <c r="AQ9" i="101"/>
  <c r="AQ10" i="101"/>
  <c r="AQ11" i="101"/>
  <c r="AQ12" i="101"/>
  <c r="AP15" i="101"/>
  <c r="AO18" i="101"/>
  <c r="AQ27" i="101"/>
  <c r="AP31" i="101"/>
  <c r="M32" i="101"/>
  <c r="M33" i="101" s="1"/>
  <c r="AJ32" i="101"/>
  <c r="AQ14" i="101"/>
  <c r="AO16" i="101"/>
  <c r="AQ18" i="101"/>
  <c r="AQ22" i="101"/>
  <c r="AO24" i="101"/>
  <c r="AQ26" i="101"/>
  <c r="AQ30" i="101"/>
  <c r="AQ7" i="101"/>
  <c r="AQ8" i="101"/>
  <c r="AO10" i="101"/>
  <c r="AP13" i="101"/>
  <c r="AP17" i="101"/>
  <c r="AO19" i="101"/>
  <c r="AP21" i="101"/>
  <c r="AP25" i="101"/>
  <c r="AO27" i="101"/>
  <c r="AQ28" i="101"/>
  <c r="AP29" i="101"/>
  <c r="O32" i="101"/>
  <c r="L32" i="101"/>
  <c r="L33" i="101" s="1"/>
  <c r="AC97" i="99"/>
  <c r="Z97" i="99"/>
  <c r="X97" i="99"/>
  <c r="AB97" i="99"/>
  <c r="H97" i="99"/>
  <c r="AP97" i="99"/>
  <c r="M97" i="99"/>
  <c r="AP48" i="99"/>
  <c r="AP7" i="99"/>
  <c r="AP10" i="99"/>
  <c r="AO12" i="99"/>
  <c r="AO15" i="99"/>
  <c r="AO17" i="99"/>
  <c r="AO19" i="99"/>
  <c r="AO23" i="99"/>
  <c r="AO24" i="99"/>
  <c r="AQ47" i="99"/>
  <c r="AQ49" i="99"/>
  <c r="AQ50" i="99"/>
  <c r="AO55" i="99"/>
  <c r="AO59" i="99"/>
  <c r="AO76" i="99"/>
  <c r="AQ93" i="99"/>
  <c r="AQ95" i="99"/>
  <c r="AQ7" i="99"/>
  <c r="AQ8" i="99"/>
  <c r="AQ9" i="99"/>
  <c r="AQ14" i="99"/>
  <c r="AQ16" i="99"/>
  <c r="AQ19" i="99"/>
  <c r="AP26" i="99"/>
  <c r="AQ30" i="99"/>
  <c r="AP33" i="99"/>
  <c r="I63" i="99"/>
  <c r="M63" i="99"/>
  <c r="AO40" i="99"/>
  <c r="AO44" i="99"/>
  <c r="AO45" i="99"/>
  <c r="AO48" i="99"/>
  <c r="AO49" i="99"/>
  <c r="AO52" i="99"/>
  <c r="AQ55" i="99"/>
  <c r="AQ58" i="99"/>
  <c r="AQ59" i="99"/>
  <c r="AQ60" i="99"/>
  <c r="AO71" i="99"/>
  <c r="AQ77" i="99"/>
  <c r="AO87" i="99"/>
  <c r="AO88" i="99"/>
  <c r="AO91" i="99"/>
  <c r="AG96" i="99"/>
  <c r="AQ84" i="99"/>
  <c r="AQ94" i="99"/>
  <c r="AI96" i="99"/>
  <c r="AM96" i="99"/>
  <c r="AQ82" i="99"/>
  <c r="AP95" i="99"/>
  <c r="AQ69" i="99"/>
  <c r="AO75" i="99"/>
  <c r="AP79" i="99"/>
  <c r="AQ79" i="99"/>
  <c r="AQ81" i="99"/>
  <c r="AO82" i="99"/>
  <c r="AP82" i="99"/>
  <c r="AP84" i="99"/>
  <c r="AQ86" i="99"/>
  <c r="AP93" i="99"/>
  <c r="AJ96" i="99"/>
  <c r="AN96" i="99"/>
  <c r="AO70" i="99"/>
  <c r="AP71" i="99"/>
  <c r="AP75" i="99"/>
  <c r="AO78" i="99"/>
  <c r="AO81" i="99"/>
  <c r="AO86" i="99"/>
  <c r="AQ88" i="99"/>
  <c r="AP91" i="99"/>
  <c r="AO94" i="99"/>
  <c r="I96" i="99"/>
  <c r="I97" i="99" s="1"/>
  <c r="AQ70" i="99"/>
  <c r="AQ71" i="99"/>
  <c r="AQ75" i="99"/>
  <c r="AP78" i="99"/>
  <c r="AQ83" i="99"/>
  <c r="AP86" i="99"/>
  <c r="AQ91" i="99"/>
  <c r="AP94" i="99"/>
  <c r="O96" i="99"/>
  <c r="L96" i="99"/>
  <c r="L97" i="99" s="1"/>
  <c r="AO69" i="99"/>
  <c r="AO77" i="99"/>
  <c r="AO85" i="99"/>
  <c r="AO93" i="99"/>
  <c r="AA63" i="99"/>
  <c r="AF62" i="99"/>
  <c r="X63" i="99"/>
  <c r="L63" i="99"/>
  <c r="AB62" i="99"/>
  <c r="AB63" i="99" s="1"/>
  <c r="AP42" i="99"/>
  <c r="AP44" i="99"/>
  <c r="AP45" i="99"/>
  <c r="AP46" i="99"/>
  <c r="AO47" i="99"/>
  <c r="AP47" i="99"/>
  <c r="AQ41" i="99"/>
  <c r="AQ43" i="99"/>
  <c r="AQ46" i="99"/>
  <c r="AQ51" i="99"/>
  <c r="AQ52" i="99"/>
  <c r="AI62" i="99"/>
  <c r="AP40" i="99"/>
  <c r="AO60" i="99"/>
  <c r="AO43" i="99"/>
  <c r="AP43" i="99"/>
  <c r="AQ45" i="99"/>
  <c r="AO50" i="99"/>
  <c r="AP56" i="99"/>
  <c r="AQ42" i="99"/>
  <c r="AP50" i="99"/>
  <c r="AQ53" i="99"/>
  <c r="AO58" i="99"/>
  <c r="H62" i="99"/>
  <c r="H63" i="99" s="1"/>
  <c r="AJ62" i="99"/>
  <c r="AO41" i="99"/>
  <c r="AQ44" i="99"/>
  <c r="AO53" i="99"/>
  <c r="AP58" i="99"/>
  <c r="N62" i="99"/>
  <c r="K62" i="99"/>
  <c r="K63" i="99" s="1"/>
  <c r="AQ33" i="99"/>
  <c r="Y33" i="99"/>
  <c r="AC33" i="99"/>
  <c r="AF32" i="99"/>
  <c r="I33" i="99"/>
  <c r="AO9" i="99"/>
  <c r="AP9" i="99"/>
  <c r="AO11" i="99"/>
  <c r="AO13" i="99"/>
  <c r="AP20" i="99"/>
  <c r="AP21" i="99"/>
  <c r="AO25" i="99"/>
  <c r="AB32" i="99"/>
  <c r="AB33" i="99" s="1"/>
  <c r="AA32" i="99"/>
  <c r="AA33" i="99" s="1"/>
  <c r="AQ10" i="99"/>
  <c r="AP13" i="99"/>
  <c r="AQ18" i="99"/>
  <c r="AP23" i="99"/>
  <c r="AP25" i="99"/>
  <c r="AO28" i="99"/>
  <c r="AO7" i="99"/>
  <c r="AQ11" i="99"/>
  <c r="AQ12" i="99"/>
  <c r="AO18" i="99"/>
  <c r="AQ23" i="99"/>
  <c r="AQ26" i="99"/>
  <c r="AQ27" i="99"/>
  <c r="AQ28" i="99"/>
  <c r="AQ17" i="99"/>
  <c r="N32" i="99"/>
  <c r="AK32" i="99"/>
  <c r="AP12" i="99"/>
  <c r="AQ15" i="99"/>
  <c r="AP16" i="99"/>
  <c r="AP28" i="99"/>
  <c r="AQ31" i="99"/>
  <c r="AP8" i="99"/>
  <c r="AP11" i="99"/>
  <c r="AP14" i="99"/>
  <c r="AO16" i="99"/>
  <c r="AO20" i="99"/>
  <c r="AQ21" i="99"/>
  <c r="AO27" i="99"/>
  <c r="AP27" i="99"/>
  <c r="AP30" i="99"/>
  <c r="P32" i="99"/>
  <c r="O32" i="99"/>
  <c r="X97" i="97"/>
  <c r="AB97" i="97"/>
  <c r="AA97" i="97"/>
  <c r="I97" i="97"/>
  <c r="M97" i="97"/>
  <c r="AP97" i="97"/>
  <c r="O96" i="97"/>
  <c r="AQ92" i="97"/>
  <c r="AF96" i="97"/>
  <c r="AO80" i="97"/>
  <c r="AO81" i="97"/>
  <c r="AO87" i="97"/>
  <c r="AO88" i="97"/>
  <c r="AO92" i="97"/>
  <c r="AQ22" i="97"/>
  <c r="AQ23" i="97"/>
  <c r="P32" i="97"/>
  <c r="AO84" i="97"/>
  <c r="N96" i="97"/>
  <c r="Y96" i="97"/>
  <c r="Y97" i="97" s="1"/>
  <c r="X63" i="97"/>
  <c r="AG62" i="97"/>
  <c r="AB62" i="97"/>
  <c r="AB63" i="97" s="1"/>
  <c r="AP83" i="97"/>
  <c r="AP87" i="97"/>
  <c r="AO90" i="97"/>
  <c r="AC96" i="97"/>
  <c r="AC97" i="97" s="1"/>
  <c r="AQ10" i="97"/>
  <c r="AP14" i="97"/>
  <c r="AP17" i="97"/>
  <c r="AP18" i="97"/>
  <c r="AP19" i="97"/>
  <c r="AP21" i="97"/>
  <c r="AP22" i="97"/>
  <c r="AP25" i="97"/>
  <c r="AO28" i="97"/>
  <c r="J63" i="97"/>
  <c r="AO61" i="97"/>
  <c r="AQ63" i="97"/>
  <c r="AQ70" i="97"/>
  <c r="AO75" i="97"/>
  <c r="AO76" i="97"/>
  <c r="AQ80" i="97"/>
  <c r="AQ82" i="97"/>
  <c r="AQ86" i="97"/>
  <c r="AQ88" i="97"/>
  <c r="AQ89" i="97"/>
  <c r="AQ90" i="97"/>
  <c r="AO94" i="97"/>
  <c r="AQ97" i="97"/>
  <c r="AQ69" i="97"/>
  <c r="AP70" i="97"/>
  <c r="AO71" i="97"/>
  <c r="AP76" i="97"/>
  <c r="AO77" i="97"/>
  <c r="AP79" i="97"/>
  <c r="AQ79" i="97"/>
  <c r="AQ84" i="97"/>
  <c r="AO86" i="97"/>
  <c r="AP95" i="97"/>
  <c r="AM96" i="97"/>
  <c r="AP71" i="97"/>
  <c r="AQ75" i="97"/>
  <c r="AQ76" i="97"/>
  <c r="AQ81" i="97"/>
  <c r="AO82" i="97"/>
  <c r="AP82" i="97"/>
  <c r="AO83" i="97"/>
  <c r="AP88" i="97"/>
  <c r="AO89" i="97"/>
  <c r="H96" i="97"/>
  <c r="H97" i="97" s="1"/>
  <c r="AI96" i="97"/>
  <c r="AO69" i="97"/>
  <c r="AQ71" i="97"/>
  <c r="AQ77" i="97"/>
  <c r="AO79" i="97"/>
  <c r="AP84" i="97"/>
  <c r="AO85" i="97"/>
  <c r="AQ87" i="97"/>
  <c r="AP94" i="97"/>
  <c r="AO95" i="97"/>
  <c r="L96" i="97"/>
  <c r="L97" i="97" s="1"/>
  <c r="AA63" i="97"/>
  <c r="H63" i="97"/>
  <c r="L63" i="97"/>
  <c r="AQ50" i="97"/>
  <c r="AQ51" i="97"/>
  <c r="AP58" i="97"/>
  <c r="AP53" i="97"/>
  <c r="AP57" i="97"/>
  <c r="AO40" i="97"/>
  <c r="AP40" i="97"/>
  <c r="AP41" i="97"/>
  <c r="AO46" i="97"/>
  <c r="AO53" i="97"/>
  <c r="AQ40" i="97"/>
  <c r="AP43" i="97"/>
  <c r="AQ47" i="97"/>
  <c r="AQ48" i="97"/>
  <c r="AQ49" i="97"/>
  <c r="AO52" i="97"/>
  <c r="AO55" i="97"/>
  <c r="AL62" i="97"/>
  <c r="AQ43" i="97"/>
  <c r="AP45" i="97"/>
  <c r="AQ53" i="97"/>
  <c r="AP54" i="97"/>
  <c r="AP55" i="97"/>
  <c r="AO58" i="97"/>
  <c r="AO41" i="97"/>
  <c r="AQ45" i="97"/>
  <c r="AP46" i="97"/>
  <c r="AO49" i="97"/>
  <c r="AO50" i="97"/>
  <c r="AO51" i="97"/>
  <c r="AQ55" i="97"/>
  <c r="AP59" i="97"/>
  <c r="AP60" i="97"/>
  <c r="AP61" i="97"/>
  <c r="AQ58" i="97"/>
  <c r="AQ41" i="97"/>
  <c r="AO42" i="97"/>
  <c r="AP44" i="97"/>
  <c r="AO47" i="97"/>
  <c r="AP51" i="97"/>
  <c r="AQ54" i="97"/>
  <c r="AO56" i="97"/>
  <c r="AP56" i="97"/>
  <c r="AP49" i="97"/>
  <c r="AO60" i="97"/>
  <c r="AQ44" i="97"/>
  <c r="AP47" i="97"/>
  <c r="AO54" i="97"/>
  <c r="AQ56" i="97"/>
  <c r="N62" i="97"/>
  <c r="AI62" i="97"/>
  <c r="Y33" i="97"/>
  <c r="AC33" i="97"/>
  <c r="AO33" i="97"/>
  <c r="Z33" i="97"/>
  <c r="H33" i="97"/>
  <c r="L33" i="97"/>
  <c r="AQ33" i="97"/>
  <c r="I33" i="97"/>
  <c r="J32" i="97"/>
  <c r="J33" i="97"/>
  <c r="AQ27" i="97"/>
  <c r="AP7" i="97"/>
  <c r="AQ14" i="97"/>
  <c r="AQ15" i="97"/>
  <c r="AQ31" i="97"/>
  <c r="AQ12" i="97"/>
  <c r="AE32" i="97"/>
  <c r="AP9" i="97"/>
  <c r="AO10" i="97"/>
  <c r="AP13" i="97"/>
  <c r="AO16" i="97"/>
  <c r="AO17" i="97"/>
  <c r="AQ26" i="97"/>
  <c r="AP27" i="97"/>
  <c r="AP29" i="97"/>
  <c r="AN32" i="97"/>
  <c r="AQ8" i="97"/>
  <c r="AP11" i="97"/>
  <c r="AQ11" i="97"/>
  <c r="AP12" i="97"/>
  <c r="AO18" i="97"/>
  <c r="AO26" i="97"/>
  <c r="M32" i="97"/>
  <c r="M33" i="97" s="1"/>
  <c r="AP15" i="97"/>
  <c r="AQ20" i="97"/>
  <c r="AP23" i="97"/>
  <c r="AQ28" i="97"/>
  <c r="AP31" i="97"/>
  <c r="AJ32" i="97"/>
  <c r="AQ7" i="97"/>
  <c r="AP10" i="97"/>
  <c r="AQ13" i="97"/>
  <c r="AO14" i="97"/>
  <c r="AP16" i="97"/>
  <c r="AO19" i="97"/>
  <c r="AQ21" i="97"/>
  <c r="AO22" i="97"/>
  <c r="AO27" i="97"/>
  <c r="AQ29" i="97"/>
  <c r="AO30" i="97"/>
  <c r="Y97" i="94"/>
  <c r="X97" i="94"/>
  <c r="AB97" i="94"/>
  <c r="K97" i="94"/>
  <c r="H97" i="94"/>
  <c r="I97" i="94"/>
  <c r="M97" i="94"/>
  <c r="AO41" i="94"/>
  <c r="AO45" i="94"/>
  <c r="AQ82" i="94"/>
  <c r="AO17" i="94"/>
  <c r="AO23" i="94"/>
  <c r="AO25" i="94"/>
  <c r="AO28" i="94"/>
  <c r="P32" i="94"/>
  <c r="AQ40" i="94"/>
  <c r="AQ41" i="94"/>
  <c r="AQ42" i="94"/>
  <c r="AQ44" i="94"/>
  <c r="AQ46" i="94"/>
  <c r="AQ47" i="94"/>
  <c r="AO80" i="94"/>
  <c r="AO81" i="94"/>
  <c r="AQ89" i="94"/>
  <c r="AQ90" i="94"/>
  <c r="AQ91" i="94"/>
  <c r="AQ94" i="94"/>
  <c r="AQ95" i="94"/>
  <c r="AG96" i="94"/>
  <c r="AQ97" i="94"/>
  <c r="AP69" i="94"/>
  <c r="AP70" i="94"/>
  <c r="AO86" i="94"/>
  <c r="AO87" i="94"/>
  <c r="AC96" i="94"/>
  <c r="AC97" i="94" s="1"/>
  <c r="AP89" i="94"/>
  <c r="AQ69" i="94"/>
  <c r="AO75" i="94"/>
  <c r="AO76" i="94"/>
  <c r="AO77" i="94"/>
  <c r="AQ83" i="94"/>
  <c r="AP85" i="94"/>
  <c r="AP86" i="94"/>
  <c r="AO91" i="94"/>
  <c r="AO92" i="94"/>
  <c r="AI96" i="94"/>
  <c r="AJ96" i="94"/>
  <c r="AP71" i="94"/>
  <c r="AQ76" i="94"/>
  <c r="AO78" i="94"/>
  <c r="AQ81" i="94"/>
  <c r="AO83" i="94"/>
  <c r="AP87" i="94"/>
  <c r="AP88" i="94"/>
  <c r="AO89" i="94"/>
  <c r="AQ92" i="94"/>
  <c r="AO94" i="94"/>
  <c r="AM96" i="94"/>
  <c r="AO69" i="94"/>
  <c r="AQ71" i="94"/>
  <c r="AQ77" i="94"/>
  <c r="AP78" i="94"/>
  <c r="AP84" i="94"/>
  <c r="AO85" i="94"/>
  <c r="AQ87" i="94"/>
  <c r="AP94" i="94"/>
  <c r="AO95" i="94"/>
  <c r="L96" i="94"/>
  <c r="L97" i="94" s="1"/>
  <c r="AA63" i="94"/>
  <c r="AF62" i="94"/>
  <c r="AP63" i="94"/>
  <c r="AQ63" i="94"/>
  <c r="I63" i="94"/>
  <c r="N62" i="94"/>
  <c r="J63" i="94"/>
  <c r="AB62" i="94"/>
  <c r="AB63" i="94" s="1"/>
  <c r="AQ59" i="94"/>
  <c r="AQ43" i="94"/>
  <c r="X62" i="94"/>
  <c r="X63" i="94" s="1"/>
  <c r="AO42" i="94"/>
  <c r="AO43" i="94"/>
  <c r="AO44" i="94"/>
  <c r="AP50" i="94"/>
  <c r="AQ50" i="94"/>
  <c r="AQ51" i="94"/>
  <c r="AQ52" i="94"/>
  <c r="AO57" i="94"/>
  <c r="AP57" i="94"/>
  <c r="AP58" i="94"/>
  <c r="AP59" i="94"/>
  <c r="K62" i="94"/>
  <c r="K63" i="94" s="1"/>
  <c r="AO40" i="94"/>
  <c r="AP44" i="94"/>
  <c r="AP45" i="94"/>
  <c r="AO46" i="94"/>
  <c r="AQ48" i="94"/>
  <c r="AO51" i="94"/>
  <c r="AQ54" i="94"/>
  <c r="AP55" i="94"/>
  <c r="AO56" i="94"/>
  <c r="AP60" i="94"/>
  <c r="AP61" i="94"/>
  <c r="AL62" i="94"/>
  <c r="AO13" i="94"/>
  <c r="AO15" i="94"/>
  <c r="AP12" i="94"/>
  <c r="AP26" i="94"/>
  <c r="AO29" i="94"/>
  <c r="AQ25" i="94"/>
  <c r="AQ8" i="94"/>
  <c r="AQ11" i="94"/>
  <c r="AQ13" i="94"/>
  <c r="AQ16" i="94"/>
  <c r="AO19" i="94"/>
  <c r="AP20" i="94"/>
  <c r="AP25" i="94"/>
  <c r="AO7" i="94"/>
  <c r="AQ20" i="94"/>
  <c r="AP7" i="94"/>
  <c r="AQ29" i="94"/>
  <c r="AP12" i="36"/>
  <c r="AP7" i="36"/>
  <c r="AP29" i="36"/>
  <c r="AO26" i="36"/>
  <c r="AP20" i="36"/>
  <c r="AO78" i="36"/>
  <c r="AO94" i="36"/>
  <c r="AP95" i="36"/>
  <c r="AP94" i="36"/>
  <c r="AQ94" i="36"/>
  <c r="AQ95" i="36"/>
  <c r="AE62" i="36"/>
  <c r="X62" i="36"/>
  <c r="X63" i="36" s="1"/>
  <c r="AP53" i="36"/>
  <c r="AO54" i="36"/>
  <c r="AP55" i="36"/>
  <c r="AP56" i="36"/>
  <c r="AP57" i="36"/>
  <c r="AP58" i="36"/>
  <c r="P37" i="100"/>
  <c r="M47" i="100"/>
  <c r="N47" i="100"/>
  <c r="M49" i="100"/>
  <c r="N52" i="100"/>
  <c r="M46" i="100"/>
  <c r="M48" i="100"/>
  <c r="N49" i="100"/>
  <c r="L50" i="100"/>
  <c r="M53" i="100"/>
  <c r="H55" i="100"/>
  <c r="Q34" i="100"/>
  <c r="U38" i="100"/>
  <c r="N46" i="100"/>
  <c r="L47" i="100"/>
  <c r="L52" i="100"/>
  <c r="N53" i="100"/>
  <c r="L54" i="100"/>
  <c r="E55" i="100"/>
  <c r="I55" i="100"/>
  <c r="F56" i="100"/>
  <c r="J56" i="100"/>
  <c r="N56" i="100" s="1"/>
  <c r="U17" i="100"/>
  <c r="N17" i="100"/>
  <c r="S19" i="100"/>
  <c r="J55" i="100"/>
  <c r="N55" i="100" s="1"/>
  <c r="G56" i="100"/>
  <c r="G57" i="100"/>
  <c r="G55" i="100"/>
  <c r="H57" i="100"/>
  <c r="L57" i="100" s="1"/>
  <c r="L46" i="100"/>
  <c r="N48" i="100"/>
  <c r="M50" i="100"/>
  <c r="N51" i="100"/>
  <c r="L53" i="100"/>
  <c r="J57" i="100"/>
  <c r="N57" i="100" s="1"/>
  <c r="N32" i="98"/>
  <c r="Q33" i="98"/>
  <c r="Q32" i="98"/>
  <c r="M46" i="98"/>
  <c r="M48" i="98"/>
  <c r="M47" i="98"/>
  <c r="M51" i="98"/>
  <c r="M37" i="98"/>
  <c r="N46" i="98"/>
  <c r="N50" i="98"/>
  <c r="P36" i="98"/>
  <c r="T37" i="98"/>
  <c r="P37" i="98"/>
  <c r="L47" i="98"/>
  <c r="L54" i="98"/>
  <c r="F57" i="98"/>
  <c r="J57" i="98"/>
  <c r="L36" i="98"/>
  <c r="Q37" i="98"/>
  <c r="L51" i="98"/>
  <c r="M52" i="98"/>
  <c r="N33" i="98"/>
  <c r="S36" i="98"/>
  <c r="O36" i="98"/>
  <c r="L37" i="98"/>
  <c r="Q38" i="98"/>
  <c r="N47" i="98"/>
  <c r="M49" i="98"/>
  <c r="N52" i="98"/>
  <c r="O17" i="98"/>
  <c r="O18" i="98"/>
  <c r="G57" i="98"/>
  <c r="S17" i="98"/>
  <c r="M19" i="98"/>
  <c r="G55" i="98"/>
  <c r="N55" i="98" s="1"/>
  <c r="T19" i="98"/>
  <c r="P19" i="98"/>
  <c r="I57" i="98"/>
  <c r="M57" i="98" s="1"/>
  <c r="L46" i="98"/>
  <c r="N48" i="98"/>
  <c r="M50" i="98"/>
  <c r="N51" i="98"/>
  <c r="S36" i="96"/>
  <c r="T37" i="96"/>
  <c r="M46" i="96"/>
  <c r="M51" i="96"/>
  <c r="N51" i="96"/>
  <c r="M53" i="96"/>
  <c r="U38" i="96"/>
  <c r="N46" i="96"/>
  <c r="N48" i="96"/>
  <c r="M50" i="96"/>
  <c r="M52" i="96"/>
  <c r="N53" i="96"/>
  <c r="M47" i="96"/>
  <c r="N50" i="96"/>
  <c r="L51" i="96"/>
  <c r="E55" i="96"/>
  <c r="I55" i="96"/>
  <c r="F56" i="96"/>
  <c r="J56" i="96"/>
  <c r="L54" i="96"/>
  <c r="H55" i="96"/>
  <c r="J57" i="96"/>
  <c r="S17" i="96"/>
  <c r="U19" i="96"/>
  <c r="E56" i="96"/>
  <c r="L46" i="96"/>
  <c r="S18" i="96"/>
  <c r="T19" i="96"/>
  <c r="F55" i="96"/>
  <c r="J55" i="96"/>
  <c r="N55" i="96" s="1"/>
  <c r="G57" i="96"/>
  <c r="N57" i="96" s="1"/>
  <c r="L47" i="96"/>
  <c r="M48" i="96"/>
  <c r="N49" i="96"/>
  <c r="L50" i="96"/>
  <c r="N52" i="96"/>
  <c r="M54" i="96"/>
  <c r="F57" i="96"/>
  <c r="M53" i="95"/>
  <c r="E56" i="95"/>
  <c r="L48" i="95"/>
  <c r="T19" i="95"/>
  <c r="I57" i="95"/>
  <c r="M57" i="95" s="1"/>
  <c r="N50" i="95"/>
  <c r="AK96" i="101"/>
  <c r="Z96" i="101"/>
  <c r="Z97" i="101" s="1"/>
  <c r="AQ13" i="101"/>
  <c r="AP16" i="101"/>
  <c r="AQ21" i="101"/>
  <c r="AP24" i="101"/>
  <c r="AQ29" i="101"/>
  <c r="AK32" i="101"/>
  <c r="J32" i="101"/>
  <c r="J33" i="101" s="1"/>
  <c r="P32" i="101"/>
  <c r="AL32" i="101"/>
  <c r="AA32" i="101"/>
  <c r="AA33" i="101" s="1"/>
  <c r="AQ33" i="101"/>
  <c r="AQ41" i="101"/>
  <c r="AP44" i="101"/>
  <c r="AQ49" i="101"/>
  <c r="AP52" i="101"/>
  <c r="AQ57" i="101"/>
  <c r="AP60" i="101"/>
  <c r="H62" i="101"/>
  <c r="H63" i="101" s="1"/>
  <c r="L62" i="101"/>
  <c r="L63" i="101" s="1"/>
  <c r="AQ76" i="101"/>
  <c r="AP79" i="101"/>
  <c r="AQ84" i="101"/>
  <c r="AP87" i="101"/>
  <c r="AP95" i="101"/>
  <c r="AA96" i="101"/>
  <c r="AA97" i="101" s="1"/>
  <c r="AE96" i="101"/>
  <c r="AP97" i="101"/>
  <c r="AC62" i="101"/>
  <c r="AC63" i="101" s="1"/>
  <c r="AJ96" i="101"/>
  <c r="AP96" i="101" s="1"/>
  <c r="I96" i="101"/>
  <c r="I97" i="101" s="1"/>
  <c r="O96" i="101"/>
  <c r="AG96" i="101"/>
  <c r="AP12" i="101"/>
  <c r="AO15" i="101"/>
  <c r="AO23" i="101"/>
  <c r="AO31" i="101"/>
  <c r="K32" i="101"/>
  <c r="K33" i="101" s="1"/>
  <c r="N32" i="101"/>
  <c r="AB32" i="101"/>
  <c r="AB33" i="101" s="1"/>
  <c r="AF32" i="101"/>
  <c r="AM32" i="101"/>
  <c r="AO43" i="101"/>
  <c r="AO51" i="101"/>
  <c r="M62" i="101"/>
  <c r="M63" i="101" s="1"/>
  <c r="AO63" i="101"/>
  <c r="AP71" i="101"/>
  <c r="Y62" i="101"/>
  <c r="Y63" i="101" s="1"/>
  <c r="AN96" i="101"/>
  <c r="M96" i="101"/>
  <c r="M97" i="101" s="1"/>
  <c r="AQ17" i="101"/>
  <c r="AQ25" i="101"/>
  <c r="AP28" i="101"/>
  <c r="AP40" i="101"/>
  <c r="AQ45" i="101"/>
  <c r="AP48" i="101"/>
  <c r="AQ53" i="101"/>
  <c r="AP56" i="101"/>
  <c r="AQ61" i="101"/>
  <c r="AO70" i="101"/>
  <c r="AQ80" i="101"/>
  <c r="AQ88" i="101"/>
  <c r="L55" i="100"/>
  <c r="T17" i="100"/>
  <c r="U18" i="100"/>
  <c r="L36" i="100"/>
  <c r="P36" i="100"/>
  <c r="U36" i="100"/>
  <c r="M37" i="100"/>
  <c r="Q37" i="100"/>
  <c r="N38" i="100"/>
  <c r="S38" i="100"/>
  <c r="H56" i="100"/>
  <c r="L17" i="100"/>
  <c r="M18" i="100"/>
  <c r="N19" i="100"/>
  <c r="M36" i="100"/>
  <c r="Q36" i="100"/>
  <c r="N37" i="100"/>
  <c r="S37" i="100"/>
  <c r="O38" i="100"/>
  <c r="T38" i="100"/>
  <c r="F55" i="100"/>
  <c r="I56" i="100"/>
  <c r="U37" i="100"/>
  <c r="N36" i="100"/>
  <c r="L38" i="100"/>
  <c r="P38" i="100"/>
  <c r="Z32" i="99"/>
  <c r="Z33" i="99" s="1"/>
  <c r="AL32" i="99"/>
  <c r="AP15" i="99"/>
  <c r="AQ20" i="99"/>
  <c r="AO26" i="99"/>
  <c r="AP31" i="99"/>
  <c r="AI32" i="99"/>
  <c r="AM32" i="99"/>
  <c r="AG32" i="99"/>
  <c r="AN32" i="99"/>
  <c r="AO42" i="99"/>
  <c r="AO46" i="99"/>
  <c r="AO54" i="99"/>
  <c r="O62" i="99"/>
  <c r="AK62" i="99"/>
  <c r="Z62" i="99"/>
  <c r="Z63" i="99" s="1"/>
  <c r="AG62" i="99"/>
  <c r="AO63" i="99"/>
  <c r="AQ76" i="99"/>
  <c r="AP87" i="99"/>
  <c r="AQ92" i="99"/>
  <c r="AO14" i="99"/>
  <c r="AP19" i="99"/>
  <c r="AQ24" i="99"/>
  <c r="AO30" i="99"/>
  <c r="M32" i="99"/>
  <c r="M33" i="99" s="1"/>
  <c r="AJ32" i="99"/>
  <c r="AQ40" i="99"/>
  <c r="AQ48" i="99"/>
  <c r="AP51" i="99"/>
  <c r="AQ56" i="99"/>
  <c r="AP59" i="99"/>
  <c r="P62" i="99"/>
  <c r="AA62" i="99"/>
  <c r="AE62" i="99"/>
  <c r="AP63" i="99"/>
  <c r="AP70" i="99"/>
  <c r="AK96" i="99"/>
  <c r="J96" i="99"/>
  <c r="J97" i="99" s="1"/>
  <c r="P96" i="99"/>
  <c r="AL96" i="99"/>
  <c r="AO96" i="99" s="1"/>
  <c r="AA96" i="99"/>
  <c r="AA97" i="99" s="1"/>
  <c r="AE96" i="99"/>
  <c r="N96" i="99"/>
  <c r="AF96" i="99"/>
  <c r="T18" i="98"/>
  <c r="H56" i="98"/>
  <c r="L56" i="98" s="1"/>
  <c r="U19" i="98"/>
  <c r="T36" i="98"/>
  <c r="U37" i="98"/>
  <c r="G56" i="98"/>
  <c r="N56" i="98" s="1"/>
  <c r="T17" i="98"/>
  <c r="U18" i="98"/>
  <c r="U36" i="98"/>
  <c r="L17" i="98"/>
  <c r="U17" i="98"/>
  <c r="M36" i="98"/>
  <c r="Q36" i="98"/>
  <c r="S37" i="98"/>
  <c r="O38" i="98"/>
  <c r="T38" i="98"/>
  <c r="I56" i="98"/>
  <c r="N36" i="98"/>
  <c r="L38" i="98"/>
  <c r="P38" i="98"/>
  <c r="AM32" i="97"/>
  <c r="AB32" i="97"/>
  <c r="AB33" i="97" s="1"/>
  <c r="AF32" i="97"/>
  <c r="AK96" i="97"/>
  <c r="J96" i="97"/>
  <c r="J97" i="97" s="1"/>
  <c r="M62" i="97"/>
  <c r="M63" i="97" s="1"/>
  <c r="P62" i="97"/>
  <c r="AJ62" i="97"/>
  <c r="AN62" i="97"/>
  <c r="K32" i="97"/>
  <c r="K33" i="97" s="1"/>
  <c r="N32" i="97"/>
  <c r="AK62" i="97"/>
  <c r="Z62" i="97"/>
  <c r="Z63" i="97" s="1"/>
  <c r="P96" i="97"/>
  <c r="AL96" i="97"/>
  <c r="AA96" i="97"/>
  <c r="AE96" i="97"/>
  <c r="AI32" i="97"/>
  <c r="X32" i="97"/>
  <c r="X33" i="97" s="1"/>
  <c r="AO15" i="97"/>
  <c r="AQ17" i="97"/>
  <c r="AP20" i="97"/>
  <c r="AO23" i="97"/>
  <c r="AQ25" i="97"/>
  <c r="AP28" i="97"/>
  <c r="AO31" i="97"/>
  <c r="AL32" i="97"/>
  <c r="AP52" i="97"/>
  <c r="AQ57" i="97"/>
  <c r="AO59" i="97"/>
  <c r="O62" i="97"/>
  <c r="AO63" i="97"/>
  <c r="AP75" i="97"/>
  <c r="AK32" i="97"/>
  <c r="Y62" i="97"/>
  <c r="Y63" i="97" s="1"/>
  <c r="AC62" i="97"/>
  <c r="AC63" i="97" s="1"/>
  <c r="AM62" i="97"/>
  <c r="AJ96" i="97"/>
  <c r="AN96" i="97"/>
  <c r="O32" i="97"/>
  <c r="AG32" i="97"/>
  <c r="AE62" i="97"/>
  <c r="T36" i="96"/>
  <c r="T17" i="96"/>
  <c r="U18" i="96"/>
  <c r="L36" i="96"/>
  <c r="P36" i="96"/>
  <c r="U36" i="96"/>
  <c r="M37" i="96"/>
  <c r="Q37" i="96"/>
  <c r="N38" i="96"/>
  <c r="H56" i="96"/>
  <c r="T18" i="96"/>
  <c r="U37" i="96"/>
  <c r="G56" i="96"/>
  <c r="L17" i="96"/>
  <c r="U17" i="96"/>
  <c r="N19" i="96"/>
  <c r="M36" i="96"/>
  <c r="Q36" i="96"/>
  <c r="S37" i="96"/>
  <c r="O38" i="96"/>
  <c r="I56" i="96"/>
  <c r="N36" i="96"/>
  <c r="L38" i="96"/>
  <c r="P38" i="96"/>
  <c r="Q34" i="95"/>
  <c r="U38" i="95"/>
  <c r="N46" i="95"/>
  <c r="L52" i="95"/>
  <c r="L37" i="95"/>
  <c r="N34" i="95"/>
  <c r="O36" i="95"/>
  <c r="P37" i="95"/>
  <c r="Q38" i="95"/>
  <c r="N47" i="95"/>
  <c r="N52" i="95"/>
  <c r="U17" i="95"/>
  <c r="S18" i="95"/>
  <c r="E55" i="95"/>
  <c r="I55" i="95"/>
  <c r="F56" i="95"/>
  <c r="J56" i="95"/>
  <c r="M49" i="95"/>
  <c r="L51" i="95"/>
  <c r="M52" i="95"/>
  <c r="N53" i="95"/>
  <c r="L54" i="95"/>
  <c r="H55" i="95"/>
  <c r="O19" i="95"/>
  <c r="F55" i="95"/>
  <c r="J55" i="95"/>
  <c r="G57" i="95"/>
  <c r="L47" i="95"/>
  <c r="M48" i="95"/>
  <c r="N49" i="95"/>
  <c r="L50" i="95"/>
  <c r="F57" i="95"/>
  <c r="Q13" i="95"/>
  <c r="Q14" i="95"/>
  <c r="G55" i="95"/>
  <c r="L46" i="95"/>
  <c r="N48" i="95"/>
  <c r="M50" i="95"/>
  <c r="N51" i="95"/>
  <c r="J57" i="95"/>
  <c r="T17" i="95"/>
  <c r="L18" i="95"/>
  <c r="U18" i="95"/>
  <c r="M19" i="95"/>
  <c r="L36" i="95"/>
  <c r="P36" i="95"/>
  <c r="U36" i="95"/>
  <c r="M37" i="95"/>
  <c r="Q37" i="95"/>
  <c r="N38" i="95"/>
  <c r="H56" i="95"/>
  <c r="S17" i="95"/>
  <c r="T18" i="95"/>
  <c r="U19" i="95"/>
  <c r="T36" i="95"/>
  <c r="U37" i="95"/>
  <c r="G56" i="95"/>
  <c r="M36" i="95"/>
  <c r="Q36" i="95"/>
  <c r="S37" i="95"/>
  <c r="O38" i="95"/>
  <c r="T38" i="95"/>
  <c r="I56" i="95"/>
  <c r="N36" i="95"/>
  <c r="L38" i="95"/>
  <c r="P38" i="95"/>
  <c r="AQ33" i="94"/>
  <c r="AQ15" i="94"/>
  <c r="AQ17" i="94"/>
  <c r="Y33" i="94"/>
  <c r="AC33" i="94"/>
  <c r="AO8" i="94"/>
  <c r="AP10" i="94"/>
  <c r="AP11" i="94"/>
  <c r="AO16" i="94"/>
  <c r="AQ19" i="94"/>
  <c r="AQ21" i="94"/>
  <c r="AQ23" i="94"/>
  <c r="AQ24" i="94"/>
  <c r="AO31" i="94"/>
  <c r="AJ32" i="94"/>
  <c r="X33" i="94"/>
  <c r="AP22" i="94"/>
  <c r="AQ31" i="94"/>
  <c r="AQ7" i="94"/>
  <c r="AQ9" i="94"/>
  <c r="AQ10" i="94"/>
  <c r="AP15" i="94"/>
  <c r="AP16" i="94"/>
  <c r="AP31" i="94"/>
  <c r="AO33" i="94"/>
  <c r="AP33" i="94"/>
  <c r="AP14" i="94"/>
  <c r="AQ14" i="94"/>
  <c r="AP18" i="94"/>
  <c r="AQ18" i="94"/>
  <c r="AO21" i="94"/>
  <c r="AP21" i="94"/>
  <c r="AO22" i="94"/>
  <c r="AO26" i="94"/>
  <c r="AP30" i="94"/>
  <c r="AQ30" i="94"/>
  <c r="AI32" i="94"/>
  <c r="M32" i="94"/>
  <c r="J33" i="94"/>
  <c r="AP8" i="94"/>
  <c r="AO9" i="94"/>
  <c r="AO10" i="94"/>
  <c r="AP17" i="94"/>
  <c r="AP23" i="94"/>
  <c r="AO24" i="94"/>
  <c r="N32" i="94"/>
  <c r="K32" i="94"/>
  <c r="K33" i="94" s="1"/>
  <c r="AL32" i="94"/>
  <c r="AO32" i="94" s="1"/>
  <c r="M33" i="94"/>
  <c r="H33" i="94"/>
  <c r="L33" i="94"/>
  <c r="AO11" i="94"/>
  <c r="AQ12" i="94"/>
  <c r="AP13" i="94"/>
  <c r="AO14" i="94"/>
  <c r="AO18" i="94"/>
  <c r="AO20" i="94"/>
  <c r="AQ22" i="94"/>
  <c r="AQ26" i="94"/>
  <c r="AQ28" i="94"/>
  <c r="AP29" i="94"/>
  <c r="AO30" i="94"/>
  <c r="AK32" i="94"/>
  <c r="AO12" i="94"/>
  <c r="I32" i="94"/>
  <c r="I33" i="94" s="1"/>
  <c r="O32" i="94"/>
  <c r="AE32" i="94"/>
  <c r="AN32" i="94"/>
  <c r="AP48" i="94"/>
  <c r="AQ53" i="94"/>
  <c r="AO55" i="94"/>
  <c r="O62" i="94"/>
  <c r="AP83" i="94"/>
  <c r="AQ88" i="94"/>
  <c r="AO90" i="94"/>
  <c r="AK96" i="94"/>
  <c r="AK62" i="94"/>
  <c r="Z62" i="94"/>
  <c r="Z63" i="94" s="1"/>
  <c r="AM32" i="94"/>
  <c r="AF32" i="94"/>
  <c r="Z32" i="94"/>
  <c r="Z33" i="94" s="1"/>
  <c r="AG32" i="94"/>
  <c r="AQ49" i="94"/>
  <c r="M62" i="94"/>
  <c r="M63" i="94" s="1"/>
  <c r="P62" i="94"/>
  <c r="AO63" i="94"/>
  <c r="AQ84" i="94"/>
  <c r="P96" i="94"/>
  <c r="AL96" i="94"/>
  <c r="AA96" i="94"/>
  <c r="AA97" i="94" s="1"/>
  <c r="AE96" i="94"/>
  <c r="AP97" i="94"/>
  <c r="AP9" i="94"/>
  <c r="AB32" i="94"/>
  <c r="AB33" i="94" s="1"/>
  <c r="AP40" i="94"/>
  <c r="AQ45" i="94"/>
  <c r="AO47" i="94"/>
  <c r="AP56" i="94"/>
  <c r="AQ61" i="94"/>
  <c r="AJ62" i="94"/>
  <c r="AN62" i="94"/>
  <c r="AG62" i="94"/>
  <c r="AP75" i="94"/>
  <c r="AQ80" i="94"/>
  <c r="AO82" i="94"/>
  <c r="AP91" i="94"/>
  <c r="Y62" i="94"/>
  <c r="Y63" i="94" s="1"/>
  <c r="AC62" i="94"/>
  <c r="AC63" i="94" s="1"/>
  <c r="AI62" i="94"/>
  <c r="AM62" i="94"/>
  <c r="Z96" i="94"/>
  <c r="Z97" i="94" s="1"/>
  <c r="AN96" i="94"/>
  <c r="N96" i="94"/>
  <c r="AF96" i="94"/>
  <c r="AQ76" i="36"/>
  <c r="AQ88" i="36"/>
  <c r="AP75" i="36"/>
  <c r="AP76" i="36"/>
  <c r="AP86" i="36"/>
  <c r="AP87" i="36"/>
  <c r="AP88" i="36"/>
  <c r="AO81" i="36"/>
  <c r="AO82" i="36"/>
  <c r="AO83" i="36"/>
  <c r="AO93" i="36"/>
  <c r="AQ14" i="36"/>
  <c r="AQ12" i="36"/>
  <c r="AO7" i="36"/>
  <c r="AP27" i="36"/>
  <c r="AQ40" i="36"/>
  <c r="AQ45" i="36"/>
  <c r="AO19" i="36"/>
  <c r="AP79" i="36"/>
  <c r="AQ79" i="36"/>
  <c r="AQ80" i="36"/>
  <c r="AP83" i="36"/>
  <c r="AQ91" i="36"/>
  <c r="AP19" i="36"/>
  <c r="AO12" i="36"/>
  <c r="AP10" i="36"/>
  <c r="AO33" i="36"/>
  <c r="AP24" i="36"/>
  <c r="AO23" i="36"/>
  <c r="AO21" i="36"/>
  <c r="AQ71" i="36"/>
  <c r="AQ74" i="36"/>
  <c r="AO84" i="36"/>
  <c r="AO86" i="36"/>
  <c r="AO90" i="36"/>
  <c r="P96" i="36"/>
  <c r="AP93" i="36"/>
  <c r="AQ18" i="36"/>
  <c r="AP15" i="36"/>
  <c r="AP11" i="36"/>
  <c r="AQ10" i="36"/>
  <c r="AO9" i="36"/>
  <c r="AP31" i="36"/>
  <c r="AO24" i="36"/>
  <c r="AP21" i="36"/>
  <c r="I97" i="36"/>
  <c r="M97" i="36"/>
  <c r="X97" i="36"/>
  <c r="AB97" i="36"/>
  <c r="AO69" i="36"/>
  <c r="AO70" i="36"/>
  <c r="AO74" i="36"/>
  <c r="AO52" i="36"/>
  <c r="AP40" i="36"/>
  <c r="AP45" i="36"/>
  <c r="AQ46" i="36"/>
  <c r="AQ47" i="36"/>
  <c r="AQ48" i="36"/>
  <c r="AQ51" i="36"/>
  <c r="AP14" i="36"/>
  <c r="AQ8" i="36"/>
  <c r="AP28" i="36"/>
  <c r="AO27" i="36"/>
  <c r="AQ26" i="36"/>
  <c r="AO25" i="36"/>
  <c r="AQ24" i="36"/>
  <c r="AO20" i="36"/>
  <c r="AP41" i="36"/>
  <c r="AO56" i="36"/>
  <c r="AO57" i="36"/>
  <c r="AO58" i="36"/>
  <c r="AO61" i="36"/>
  <c r="AL62" i="36"/>
  <c r="AQ63" i="36"/>
  <c r="AP69" i="36"/>
  <c r="AO76" i="36"/>
  <c r="AO77" i="36"/>
  <c r="AQ82" i="36"/>
  <c r="AQ84" i="36"/>
  <c r="AQ86" i="36"/>
  <c r="AQ87" i="36"/>
  <c r="AP89" i="36"/>
  <c r="AQ89" i="36"/>
  <c r="AP91" i="36"/>
  <c r="AP92" i="36"/>
  <c r="AF96" i="36"/>
  <c r="AO97" i="36"/>
  <c r="AM32" i="36"/>
  <c r="AP17" i="36"/>
  <c r="K97" i="36"/>
  <c r="Z97" i="36"/>
  <c r="AQ7" i="36"/>
  <c r="AO29" i="36"/>
  <c r="AQ25" i="36"/>
  <c r="AQ23" i="36"/>
  <c r="AP22" i="36"/>
  <c r="AO22" i="36"/>
  <c r="AO40" i="36"/>
  <c r="AO41" i="36"/>
  <c r="AO44" i="36"/>
  <c r="AO45" i="36"/>
  <c r="AQ53" i="36"/>
  <c r="AQ70" i="36"/>
  <c r="AQ75" i="36"/>
  <c r="AP80" i="36"/>
  <c r="AP81" i="36"/>
  <c r="AP82" i="36"/>
  <c r="AO87" i="36"/>
  <c r="AQ92" i="36"/>
  <c r="AP97" i="36"/>
  <c r="AQ50" i="36"/>
  <c r="AP42" i="36"/>
  <c r="AP43" i="36"/>
  <c r="AO48" i="36"/>
  <c r="AO49" i="36"/>
  <c r="AO50" i="36"/>
  <c r="AQ55" i="36"/>
  <c r="AP60" i="36"/>
  <c r="AP61" i="36"/>
  <c r="O62" i="36"/>
  <c r="H63" i="36"/>
  <c r="L63" i="36"/>
  <c r="AQ41" i="36"/>
  <c r="AQ42" i="36"/>
  <c r="AQ43" i="36"/>
  <c r="AP47" i="36"/>
  <c r="AP49" i="36"/>
  <c r="AQ59" i="36"/>
  <c r="AQ60" i="36"/>
  <c r="AQ61" i="36"/>
  <c r="AJ32" i="36"/>
  <c r="AA63" i="36"/>
  <c r="AJ62" i="36"/>
  <c r="AQ13" i="36"/>
  <c r="AO11" i="36"/>
  <c r="AP9" i="36"/>
  <c r="AQ30" i="36"/>
  <c r="AO28" i="36"/>
  <c r="AQ20" i="36"/>
  <c r="AO43" i="36"/>
  <c r="AQ52" i="36"/>
  <c r="AK62" i="36"/>
  <c r="Y97" i="36"/>
  <c r="AO92" i="36"/>
  <c r="AO18" i="36"/>
  <c r="AQ17" i="36"/>
  <c r="AO15" i="36"/>
  <c r="AP13" i="36"/>
  <c r="AO13" i="36"/>
  <c r="AQ11" i="36"/>
  <c r="AP33" i="36"/>
  <c r="AP30" i="36"/>
  <c r="AO30" i="36"/>
  <c r="AQ28" i="36"/>
  <c r="AP23" i="36"/>
  <c r="AQ21" i="36"/>
  <c r="AP44" i="36"/>
  <c r="AQ44" i="36"/>
  <c r="AO46" i="36"/>
  <c r="AQ49" i="36"/>
  <c r="AP50" i="36"/>
  <c r="AO51" i="36"/>
  <c r="AP54" i="36"/>
  <c r="AQ56" i="36"/>
  <c r="AQ57" i="36"/>
  <c r="AO59" i="36"/>
  <c r="N62" i="36"/>
  <c r="K63" i="36"/>
  <c r="AO63" i="36"/>
  <c r="AQ69" i="36"/>
  <c r="AP70" i="36"/>
  <c r="AO71" i="36"/>
  <c r="AP77" i="36"/>
  <c r="AP78" i="36"/>
  <c r="AO79" i="36"/>
  <c r="AQ81" i="36"/>
  <c r="AO88" i="36"/>
  <c r="AO89" i="36"/>
  <c r="N96" i="36"/>
  <c r="O96" i="36"/>
  <c r="AI96" i="36"/>
  <c r="AN32" i="36"/>
  <c r="J63" i="36"/>
  <c r="AN62" i="36"/>
  <c r="AP18" i="36"/>
  <c r="AQ16" i="36"/>
  <c r="AO14" i="36"/>
  <c r="AQ33" i="36"/>
  <c r="AO31" i="36"/>
  <c r="AP26" i="36"/>
  <c r="M63" i="36"/>
  <c r="AP48" i="36"/>
  <c r="AC97" i="36"/>
  <c r="AQ90" i="36"/>
  <c r="AL96" i="36"/>
  <c r="AO17" i="36"/>
  <c r="AQ15" i="36"/>
  <c r="AP8" i="36"/>
  <c r="AP25" i="36"/>
  <c r="AQ22" i="36"/>
  <c r="AO42" i="36"/>
  <c r="AP46" i="36"/>
  <c r="AO47" i="36"/>
  <c r="AP51" i="36"/>
  <c r="AP52" i="36"/>
  <c r="AO53" i="36"/>
  <c r="AQ54" i="36"/>
  <c r="AO55" i="36"/>
  <c r="AQ58" i="36"/>
  <c r="AP59" i="36"/>
  <c r="AO60" i="36"/>
  <c r="AF62" i="36"/>
  <c r="AB63" i="36"/>
  <c r="AP63" i="36"/>
  <c r="H97" i="36"/>
  <c r="L97" i="36"/>
  <c r="AP71" i="36"/>
  <c r="AP74" i="36"/>
  <c r="AO75" i="36"/>
  <c r="AQ77" i="36"/>
  <c r="AQ78" i="36"/>
  <c r="AO80" i="36"/>
  <c r="AQ83" i="36"/>
  <c r="AP84" i="36"/>
  <c r="AP90" i="36"/>
  <c r="AO91" i="36"/>
  <c r="AQ93" i="36"/>
  <c r="AG96" i="36"/>
  <c r="AM96" i="36"/>
  <c r="AQ97" i="36"/>
  <c r="AE96" i="36"/>
  <c r="AJ96" i="36"/>
  <c r="AN96" i="36"/>
  <c r="J97" i="36"/>
  <c r="AA97" i="36"/>
  <c r="AK96" i="36"/>
  <c r="P62" i="36"/>
  <c r="Y63" i="36"/>
  <c r="AC63" i="36"/>
  <c r="AI62" i="36"/>
  <c r="AM62" i="36"/>
  <c r="AG62" i="36"/>
  <c r="I63" i="36"/>
  <c r="Z63" i="36"/>
  <c r="O32" i="36"/>
  <c r="AF32" i="36"/>
  <c r="I33" i="36"/>
  <c r="M33" i="36"/>
  <c r="Y33" i="36"/>
  <c r="AA33" i="36"/>
  <c r="Z33" i="36"/>
  <c r="AG32" i="36"/>
  <c r="X33" i="36"/>
  <c r="AE32" i="36"/>
  <c r="L32" i="36"/>
  <c r="L33" i="36" s="1"/>
  <c r="AC32" i="36"/>
  <c r="AC33" i="36" s="1"/>
  <c r="AB32" i="36"/>
  <c r="AB33" i="36" s="1"/>
  <c r="U18" i="71"/>
  <c r="U17" i="71"/>
  <c r="Q18" i="71"/>
  <c r="N16" i="71"/>
  <c r="M16" i="71"/>
  <c r="Q32" i="71"/>
  <c r="N34" i="71"/>
  <c r="U38" i="71"/>
  <c r="N32" i="71"/>
  <c r="T36" i="71"/>
  <c r="U19" i="71"/>
  <c r="L16" i="71"/>
  <c r="Q33" i="71"/>
  <c r="Q34" i="71"/>
  <c r="Q38" i="71"/>
  <c r="U36" i="71"/>
  <c r="T37" i="71"/>
  <c r="N33" i="71"/>
  <c r="S36" i="71"/>
  <c r="U37" i="71"/>
  <c r="S38" i="71"/>
  <c r="M36" i="71"/>
  <c r="Q36" i="71"/>
  <c r="S37" i="71"/>
  <c r="T38" i="71"/>
  <c r="P16" i="71"/>
  <c r="O16" i="71"/>
  <c r="AO96" i="101" l="1"/>
  <c r="AP32" i="97"/>
  <c r="L56" i="100"/>
  <c r="M55" i="98"/>
  <c r="M56" i="98"/>
  <c r="N57" i="98"/>
  <c r="L55" i="96"/>
  <c r="M55" i="96"/>
  <c r="M56" i="96"/>
  <c r="L57" i="96"/>
  <c r="L56" i="96"/>
  <c r="M57" i="96"/>
  <c r="M55" i="71"/>
  <c r="M55" i="100"/>
  <c r="AQ62" i="99"/>
  <c r="AO62" i="99"/>
  <c r="AQ32" i="97"/>
  <c r="N56" i="96"/>
  <c r="AP96" i="94"/>
  <c r="AP32" i="94"/>
  <c r="N56" i="95"/>
  <c r="M56" i="95"/>
  <c r="L55" i="95"/>
  <c r="M55" i="95"/>
  <c r="M56" i="71"/>
  <c r="M57" i="71"/>
  <c r="AQ32" i="101"/>
  <c r="AO32" i="101"/>
  <c r="AQ96" i="101"/>
  <c r="AP32" i="101"/>
  <c r="AQ96" i="99"/>
  <c r="AP96" i="99"/>
  <c r="AP62" i="99"/>
  <c r="AQ32" i="99"/>
  <c r="AO96" i="97"/>
  <c r="AP96" i="97"/>
  <c r="AO62" i="97"/>
  <c r="AP62" i="97"/>
  <c r="AO62" i="94"/>
  <c r="AO96" i="94"/>
  <c r="M56" i="100"/>
  <c r="L56" i="95"/>
  <c r="AO32" i="99"/>
  <c r="AP32" i="99"/>
  <c r="AQ96" i="97"/>
  <c r="AO32" i="97"/>
  <c r="AQ62" i="97"/>
  <c r="N57" i="95"/>
  <c r="N55" i="95"/>
  <c r="AQ32" i="94"/>
  <c r="AP62" i="94"/>
  <c r="AQ96" i="94"/>
  <c r="AQ62" i="94"/>
  <c r="AO62" i="36"/>
  <c r="AP32" i="36"/>
  <c r="AO96" i="36"/>
  <c r="AQ62" i="36"/>
  <c r="AP96" i="36"/>
  <c r="AP62" i="36"/>
  <c r="AQ96" i="36"/>
  <c r="Q16" i="71"/>
  <c r="S41" i="91"/>
  <c r="BD18" i="91"/>
  <c r="BD17" i="91"/>
  <c r="BD16" i="91"/>
  <c r="BD15" i="91"/>
  <c r="BD14" i="91"/>
  <c r="BD13" i="91"/>
  <c r="BD12" i="91"/>
  <c r="BD11" i="91"/>
  <c r="BD10" i="91"/>
  <c r="BD9" i="91"/>
  <c r="BD8" i="91"/>
  <c r="BD7" i="91"/>
  <c r="L70" i="70"/>
  <c r="N31" i="70"/>
  <c r="O31" i="70"/>
  <c r="L31" i="70"/>
  <c r="F31" i="70"/>
  <c r="N30" i="70"/>
  <c r="O30" i="70"/>
  <c r="L30" i="70"/>
  <c r="F30" i="70"/>
  <c r="Q6" i="67"/>
  <c r="V42" i="91"/>
  <c r="V43" i="91"/>
  <c r="V44" i="91"/>
  <c r="BD51" i="91"/>
  <c r="BE51" i="91"/>
  <c r="BD52" i="91"/>
  <c r="BD53" i="91"/>
  <c r="BD54" i="91"/>
  <c r="BD55" i="91"/>
  <c r="BD56" i="91"/>
  <c r="BF56" i="91" s="1"/>
  <c r="BD57" i="91"/>
  <c r="BF57" i="91" s="1"/>
  <c r="BD58" i="91"/>
  <c r="BF58" i="91" s="1"/>
  <c r="BD59" i="91"/>
  <c r="BF59" i="91" s="1"/>
  <c r="BD60" i="91"/>
  <c r="BF60" i="91" s="1"/>
  <c r="BD61" i="91"/>
  <c r="BE61" i="91"/>
  <c r="BD62" i="91"/>
  <c r="BE62" i="91"/>
  <c r="S52" i="91"/>
  <c r="S53" i="91"/>
  <c r="S54" i="91"/>
  <c r="S55" i="91"/>
  <c r="S56" i="91"/>
  <c r="S57" i="91"/>
  <c r="S58" i="91"/>
  <c r="S59" i="91"/>
  <c r="S60" i="91"/>
  <c r="S61" i="91"/>
  <c r="S62" i="91"/>
  <c r="S51" i="91"/>
  <c r="BF34" i="91"/>
  <c r="BF35" i="91"/>
  <c r="BF36" i="91"/>
  <c r="BF37" i="91"/>
  <c r="BF38" i="91"/>
  <c r="S30" i="91"/>
  <c r="S31" i="91"/>
  <c r="S32" i="91"/>
  <c r="S33" i="91"/>
  <c r="S34" i="91"/>
  <c r="S35" i="91"/>
  <c r="S36" i="91"/>
  <c r="S37" i="91"/>
  <c r="S38" i="91"/>
  <c r="S39" i="91"/>
  <c r="S40" i="91"/>
  <c r="S29" i="91"/>
  <c r="BE8" i="91"/>
  <c r="BE9" i="91"/>
  <c r="BE10" i="91"/>
  <c r="BE11" i="91"/>
  <c r="BE12" i="91"/>
  <c r="BE13" i="91"/>
  <c r="BE14" i="91"/>
  <c r="BE15" i="91"/>
  <c r="BE16" i="91"/>
  <c r="BE17" i="91"/>
  <c r="BE18" i="91"/>
  <c r="BE7" i="91"/>
  <c r="S8" i="91"/>
  <c r="S9" i="91"/>
  <c r="S10" i="91"/>
  <c r="S11" i="91"/>
  <c r="S12" i="91"/>
  <c r="S13" i="91"/>
  <c r="S14" i="91"/>
  <c r="S15" i="91"/>
  <c r="S16" i="91"/>
  <c r="S17" i="91"/>
  <c r="S18" i="91"/>
  <c r="S7" i="91"/>
  <c r="Y7" i="87"/>
  <c r="T20" i="87"/>
  <c r="W7" i="87"/>
  <c r="W18" i="87"/>
  <c r="S45" i="91" l="1"/>
  <c r="S67" i="91"/>
  <c r="S23" i="91"/>
  <c r="S65" i="91"/>
  <c r="S66" i="91"/>
  <c r="S44" i="91"/>
  <c r="S22" i="91"/>
  <c r="P31" i="70"/>
  <c r="S63" i="91"/>
  <c r="S42" i="91"/>
  <c r="BD63" i="91"/>
  <c r="BD19" i="91"/>
  <c r="P30" i="70"/>
  <c r="S21" i="91"/>
  <c r="BE63" i="91"/>
  <c r="S43" i="91"/>
  <c r="N69" i="70"/>
  <c r="O69" i="70"/>
  <c r="L69" i="70"/>
  <c r="F69" i="70"/>
  <c r="F70" i="70"/>
  <c r="N27" i="70"/>
  <c r="O27" i="70"/>
  <c r="N28" i="70"/>
  <c r="O28" i="70"/>
  <c r="N29" i="70"/>
  <c r="O29" i="70"/>
  <c r="L27" i="70"/>
  <c r="L28" i="70"/>
  <c r="L29" i="70"/>
  <c r="F27" i="70"/>
  <c r="F28" i="70"/>
  <c r="F29" i="70"/>
  <c r="N88" i="68"/>
  <c r="O88" i="68"/>
  <c r="N89" i="68"/>
  <c r="O89" i="68"/>
  <c r="L88" i="68"/>
  <c r="F88" i="68"/>
  <c r="J7" i="66"/>
  <c r="J8" i="66"/>
  <c r="J9" i="66"/>
  <c r="J10" i="66"/>
  <c r="J11" i="66"/>
  <c r="J12" i="66"/>
  <c r="J13" i="66"/>
  <c r="J14" i="66"/>
  <c r="J15" i="66"/>
  <c r="J16" i="66"/>
  <c r="J17" i="66"/>
  <c r="J18" i="66"/>
  <c r="J19" i="66"/>
  <c r="J20" i="66"/>
  <c r="J21" i="66"/>
  <c r="J22" i="66"/>
  <c r="J23" i="66"/>
  <c r="J24" i="66"/>
  <c r="J25" i="66"/>
  <c r="J26" i="66"/>
  <c r="J27" i="66"/>
  <c r="J28" i="66"/>
  <c r="J29" i="66"/>
  <c r="J30" i="66"/>
  <c r="J31" i="66"/>
  <c r="B64" i="91"/>
  <c r="F82" i="66"/>
  <c r="L82" i="66"/>
  <c r="N82" i="66"/>
  <c r="O82" i="66"/>
  <c r="J53" i="2"/>
  <c r="I53" i="2"/>
  <c r="R29" i="87"/>
  <c r="R31" i="87"/>
  <c r="T31" i="87"/>
  <c r="T29" i="87"/>
  <c r="R20" i="87"/>
  <c r="Q18" i="87"/>
  <c r="R18" i="87"/>
  <c r="T18" i="87"/>
  <c r="R10" i="87"/>
  <c r="T10" i="87"/>
  <c r="R9" i="87"/>
  <c r="T9" i="87"/>
  <c r="Q7" i="87"/>
  <c r="R7" i="87"/>
  <c r="T7" i="87"/>
  <c r="O67" i="70"/>
  <c r="L68" i="70"/>
  <c r="N68" i="70"/>
  <c r="O68" i="70"/>
  <c r="N70" i="70"/>
  <c r="O70" i="70"/>
  <c r="F68" i="70"/>
  <c r="L22" i="70"/>
  <c r="N22" i="70"/>
  <c r="O22" i="70"/>
  <c r="F22" i="70"/>
  <c r="O74" i="66"/>
  <c r="O75" i="66"/>
  <c r="N76" i="66"/>
  <c r="O76" i="66"/>
  <c r="O77" i="66"/>
  <c r="N78" i="66"/>
  <c r="O78" i="66"/>
  <c r="N79" i="66"/>
  <c r="O79" i="66"/>
  <c r="O80" i="66"/>
  <c r="N81" i="66"/>
  <c r="O81" i="66"/>
  <c r="L76" i="66"/>
  <c r="L78" i="66"/>
  <c r="L79" i="66"/>
  <c r="L81" i="66"/>
  <c r="F76" i="66"/>
  <c r="F78" i="66"/>
  <c r="F79" i="66"/>
  <c r="L24" i="66"/>
  <c r="N24" i="66"/>
  <c r="O24" i="66"/>
  <c r="F24" i="66"/>
  <c r="N19" i="70"/>
  <c r="O19" i="70"/>
  <c r="N20" i="70"/>
  <c r="O20" i="70"/>
  <c r="N21" i="70"/>
  <c r="O21" i="70"/>
  <c r="N23" i="70"/>
  <c r="O23" i="70"/>
  <c r="N24" i="70"/>
  <c r="O24" i="70"/>
  <c r="N25" i="70"/>
  <c r="O25" i="70"/>
  <c r="O26" i="70"/>
  <c r="L19" i="70"/>
  <c r="L20" i="70"/>
  <c r="L21" i="70"/>
  <c r="L23" i="70"/>
  <c r="L24" i="70"/>
  <c r="L25" i="70"/>
  <c r="F19" i="70"/>
  <c r="F20" i="70"/>
  <c r="F21" i="70"/>
  <c r="F23" i="70"/>
  <c r="F24" i="70"/>
  <c r="F25" i="70"/>
  <c r="N84" i="68"/>
  <c r="O84" i="68"/>
  <c r="N85" i="68"/>
  <c r="O85" i="68"/>
  <c r="N86" i="68"/>
  <c r="O86" i="68"/>
  <c r="O87" i="68"/>
  <c r="N90" i="68"/>
  <c r="O90" i="68"/>
  <c r="L84" i="68"/>
  <c r="L85" i="68"/>
  <c r="L86" i="68"/>
  <c r="L89" i="68"/>
  <c r="L90" i="68"/>
  <c r="L91" i="68"/>
  <c r="F84" i="68"/>
  <c r="F85" i="68"/>
  <c r="F86" i="68"/>
  <c r="F89" i="68"/>
  <c r="F90" i="68"/>
  <c r="F91" i="68"/>
  <c r="F92" i="68"/>
  <c r="L30" i="68"/>
  <c r="N30" i="68"/>
  <c r="O30" i="68"/>
  <c r="L31" i="68"/>
  <c r="N31" i="68"/>
  <c r="O31" i="68"/>
  <c r="F30" i="68"/>
  <c r="N72" i="66"/>
  <c r="O72" i="66"/>
  <c r="N73" i="66"/>
  <c r="O73" i="66"/>
  <c r="L72" i="66"/>
  <c r="L73" i="66"/>
  <c r="F72" i="66"/>
  <c r="F73" i="66"/>
  <c r="F81" i="66"/>
  <c r="N53" i="66"/>
  <c r="O53" i="66"/>
  <c r="L53" i="66"/>
  <c r="F53" i="66"/>
  <c r="T32" i="87"/>
  <c r="T21" i="87"/>
  <c r="BB51" i="92"/>
  <c r="BB52" i="92"/>
  <c r="BB53" i="92"/>
  <c r="BB54" i="92"/>
  <c r="BB55" i="92"/>
  <c r="BB56" i="92"/>
  <c r="BB57" i="92"/>
  <c r="BB58" i="92"/>
  <c r="BB59" i="92"/>
  <c r="BB60" i="92"/>
  <c r="BB61" i="92"/>
  <c r="BB62" i="92"/>
  <c r="BB29" i="92"/>
  <c r="BB30" i="92"/>
  <c r="BB31" i="92"/>
  <c r="BB32" i="92"/>
  <c r="BB33" i="92"/>
  <c r="BB34" i="92"/>
  <c r="BB35" i="92"/>
  <c r="BB36" i="92"/>
  <c r="BB37" i="92"/>
  <c r="BB38" i="92"/>
  <c r="BB39" i="92"/>
  <c r="BB40" i="92"/>
  <c r="BB41" i="92"/>
  <c r="BB19" i="92"/>
  <c r="BB7" i="92"/>
  <c r="BB8" i="92"/>
  <c r="BB9" i="92"/>
  <c r="BB10" i="92"/>
  <c r="BB11" i="92"/>
  <c r="BB12" i="92"/>
  <c r="BB13" i="92"/>
  <c r="BB14" i="92"/>
  <c r="BB15" i="92"/>
  <c r="BB16" i="92"/>
  <c r="BB17" i="92"/>
  <c r="BB18" i="92"/>
  <c r="AI64" i="92"/>
  <c r="AI65" i="92"/>
  <c r="AI66" i="92"/>
  <c r="AI67" i="92"/>
  <c r="O64" i="92"/>
  <c r="BB64" i="92" s="1"/>
  <c r="O65" i="92"/>
  <c r="BB65" i="92" s="1"/>
  <c r="O66" i="92"/>
  <c r="O67" i="92"/>
  <c r="BB67" i="92" s="1"/>
  <c r="AI42" i="92"/>
  <c r="AI43" i="92"/>
  <c r="AI44" i="92"/>
  <c r="AI45" i="92"/>
  <c r="O42" i="92"/>
  <c r="O43" i="92"/>
  <c r="BB43" i="92" s="1"/>
  <c r="O44" i="92"/>
  <c r="BB44" i="92" s="1"/>
  <c r="O45" i="92"/>
  <c r="BB45" i="92" s="1"/>
  <c r="AI20" i="92"/>
  <c r="AI21" i="92"/>
  <c r="AI22" i="92"/>
  <c r="AI23" i="92"/>
  <c r="O20" i="92"/>
  <c r="BB20" i="92" s="1"/>
  <c r="O21" i="92"/>
  <c r="O22" i="92"/>
  <c r="BB22" i="92" s="1"/>
  <c r="O23" i="92"/>
  <c r="BB51" i="91"/>
  <c r="BB52" i="91"/>
  <c r="BB53" i="91"/>
  <c r="BB54" i="91"/>
  <c r="BB55" i="91"/>
  <c r="BB56" i="91"/>
  <c r="BB57" i="91"/>
  <c r="BB58" i="91"/>
  <c r="BB59" i="91"/>
  <c r="BB60" i="91"/>
  <c r="BB61" i="91"/>
  <c r="BB62" i="91"/>
  <c r="AP29" i="91"/>
  <c r="AQ29" i="91"/>
  <c r="AR29" i="91"/>
  <c r="AS29" i="91"/>
  <c r="AT29" i="91"/>
  <c r="AU29" i="91"/>
  <c r="AV29" i="91"/>
  <c r="AW29" i="91"/>
  <c r="AX29" i="91"/>
  <c r="AY29" i="91"/>
  <c r="AZ29" i="91"/>
  <c r="BA29" i="91"/>
  <c r="BB29" i="91"/>
  <c r="AI42" i="91"/>
  <c r="T11" i="87" l="1"/>
  <c r="BB23" i="92"/>
  <c r="P69" i="70"/>
  <c r="P89" i="68"/>
  <c r="P27" i="70"/>
  <c r="P88" i="68"/>
  <c r="P28" i="70"/>
  <c r="P85" i="68"/>
  <c r="S19" i="91"/>
  <c r="BE19" i="91"/>
  <c r="P68" i="70"/>
  <c r="P70" i="70"/>
  <c r="P29" i="70"/>
  <c r="P53" i="66"/>
  <c r="P22" i="70"/>
  <c r="P82" i="66"/>
  <c r="P78" i="66"/>
  <c r="P81" i="66"/>
  <c r="P24" i="66"/>
  <c r="P21" i="70"/>
  <c r="P19" i="70"/>
  <c r="P30" i="68"/>
  <c r="P76" i="66"/>
  <c r="P79" i="66"/>
  <c r="BB42" i="92"/>
  <c r="BB21" i="92"/>
  <c r="BB66" i="92"/>
  <c r="P24" i="70"/>
  <c r="P84" i="68"/>
  <c r="P73" i="66"/>
  <c r="P25" i="70"/>
  <c r="P23" i="70"/>
  <c r="P20" i="70"/>
  <c r="P90" i="68"/>
  <c r="P86" i="68"/>
  <c r="P31" i="68"/>
  <c r="P72" i="66"/>
  <c r="BB63" i="92"/>
  <c r="BB30" i="91" l="1"/>
  <c r="BB31" i="91"/>
  <c r="BB32" i="91"/>
  <c r="BB33" i="91"/>
  <c r="BB34" i="91"/>
  <c r="BB35" i="91"/>
  <c r="BB36" i="91"/>
  <c r="BB37" i="91"/>
  <c r="BB38" i="91"/>
  <c r="BB39" i="91"/>
  <c r="BB40" i="91"/>
  <c r="BB7" i="91"/>
  <c r="BB8" i="91"/>
  <c r="BB9" i="91"/>
  <c r="BB10" i="91"/>
  <c r="BB11" i="91"/>
  <c r="BB12" i="91"/>
  <c r="BB13" i="91"/>
  <c r="BB14" i="91"/>
  <c r="BB15" i="91"/>
  <c r="BB16" i="91"/>
  <c r="BB17" i="91"/>
  <c r="BB18" i="91"/>
  <c r="AI64" i="91"/>
  <c r="AI65" i="91"/>
  <c r="AI66" i="91"/>
  <c r="AI67" i="91"/>
  <c r="O67" i="91"/>
  <c r="AI43" i="91"/>
  <c r="AI44" i="91"/>
  <c r="AI45" i="91"/>
  <c r="O42" i="91"/>
  <c r="BB42" i="91" s="1"/>
  <c r="O43" i="91"/>
  <c r="BB43" i="91" s="1"/>
  <c r="O44" i="91"/>
  <c r="BB44" i="91" s="1"/>
  <c r="O45" i="91"/>
  <c r="BB45" i="91" s="1"/>
  <c r="BB41" i="91"/>
  <c r="O20" i="91"/>
  <c r="O21" i="91"/>
  <c r="O22" i="91"/>
  <c r="O23" i="91"/>
  <c r="AI20" i="91"/>
  <c r="BB20" i="91" s="1"/>
  <c r="AI21" i="91"/>
  <c r="BB21" i="91" s="1"/>
  <c r="AI22" i="91"/>
  <c r="AI23" i="91"/>
  <c r="BB23" i="91" s="1"/>
  <c r="BB19" i="91"/>
  <c r="N65" i="70"/>
  <c r="O65" i="70"/>
  <c r="L65" i="70"/>
  <c r="L66" i="70"/>
  <c r="F65" i="70"/>
  <c r="F66" i="70"/>
  <c r="L51" i="70"/>
  <c r="B32" i="68"/>
  <c r="C32" i="68"/>
  <c r="H32" i="68"/>
  <c r="I32" i="68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BF44" i="91" l="1"/>
  <c r="AM44" i="91"/>
  <c r="S64" i="91"/>
  <c r="P65" i="70"/>
  <c r="BB22" i="91"/>
  <c r="B71" i="70" l="1"/>
  <c r="C71" i="70"/>
  <c r="F71" i="70" s="1"/>
  <c r="H71" i="70"/>
  <c r="I71" i="70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L71" i="70" l="1"/>
  <c r="O71" i="70"/>
  <c r="N71" i="70"/>
  <c r="Q20" i="87"/>
  <c r="Q10" i="87"/>
  <c r="R11" i="87" s="1"/>
  <c r="Q9" i="87"/>
  <c r="Q21" i="87"/>
  <c r="Q32" i="87"/>
  <c r="Q31" i="87"/>
  <c r="Q29" i="87"/>
  <c r="BA51" i="92"/>
  <c r="BA52" i="92"/>
  <c r="BA53" i="92"/>
  <c r="BA54" i="92"/>
  <c r="BA55" i="92"/>
  <c r="BA56" i="92"/>
  <c r="BA57" i="92"/>
  <c r="BA58" i="92"/>
  <c r="BA59" i="92"/>
  <c r="BA60" i="92"/>
  <c r="BA61" i="92"/>
  <c r="BA62" i="92"/>
  <c r="BA63" i="92"/>
  <c r="V42" i="92"/>
  <c r="V43" i="92"/>
  <c r="V44" i="92"/>
  <c r="A19" i="92"/>
  <c r="F64" i="66"/>
  <c r="F65" i="66"/>
  <c r="N66" i="66"/>
  <c r="O66" i="66"/>
  <c r="L66" i="66"/>
  <c r="P66" i="66" l="1"/>
  <c r="P71" i="70"/>
  <c r="AR63" i="91" l="1"/>
  <c r="AV63" i="91"/>
  <c r="AM63" i="91"/>
  <c r="AO63" i="91"/>
  <c r="AS41" i="91"/>
  <c r="AY41" i="91"/>
  <c r="AP19" i="91"/>
  <c r="AT19" i="91"/>
  <c r="AX19" i="91"/>
  <c r="AP63" i="91"/>
  <c r="AS63" i="91"/>
  <c r="AT63" i="91"/>
  <c r="AY63" i="91"/>
  <c r="AT41" i="91"/>
  <c r="AU41" i="91"/>
  <c r="AR19" i="91"/>
  <c r="AU19" i="91"/>
  <c r="AZ19" i="91"/>
  <c r="AO19" i="91"/>
  <c r="F18" i="70"/>
  <c r="L18" i="70"/>
  <c r="F62" i="70"/>
  <c r="F63" i="70"/>
  <c r="L62" i="70"/>
  <c r="L63" i="70"/>
  <c r="O61" i="70"/>
  <c r="N62" i="70"/>
  <c r="O62" i="70"/>
  <c r="N63" i="70"/>
  <c r="O63" i="70"/>
  <c r="O64" i="70"/>
  <c r="N66" i="70"/>
  <c r="O66" i="70"/>
  <c r="AM67" i="92"/>
  <c r="AH67" i="92"/>
  <c r="AG67" i="92"/>
  <c r="AF67" i="92"/>
  <c r="AE67" i="92"/>
  <c r="AD67" i="92"/>
  <c r="AC67" i="92"/>
  <c r="AB67" i="92"/>
  <c r="AA67" i="92"/>
  <c r="Z67" i="92"/>
  <c r="Y67" i="92"/>
  <c r="X67" i="92"/>
  <c r="W67" i="92"/>
  <c r="V67" i="92"/>
  <c r="N67" i="92"/>
  <c r="M67" i="92"/>
  <c r="L67" i="92"/>
  <c r="K67" i="92"/>
  <c r="J67" i="92"/>
  <c r="I67" i="92"/>
  <c r="H67" i="92"/>
  <c r="G67" i="92"/>
  <c r="F67" i="92"/>
  <c r="E67" i="92"/>
  <c r="D67" i="92"/>
  <c r="C67" i="92"/>
  <c r="B67" i="92"/>
  <c r="AH66" i="92"/>
  <c r="AG66" i="92"/>
  <c r="AF66" i="92"/>
  <c r="AY66" i="92" s="1"/>
  <c r="AE66" i="92"/>
  <c r="AX66" i="92" s="1"/>
  <c r="AD66" i="92"/>
  <c r="AC66" i="92"/>
  <c r="AB66" i="92"/>
  <c r="AU66" i="92" s="1"/>
  <c r="AA66" i="92"/>
  <c r="AT66" i="92" s="1"/>
  <c r="Z66" i="92"/>
  <c r="Y66" i="92"/>
  <c r="X66" i="92"/>
  <c r="AQ66" i="92" s="1"/>
  <c r="W66" i="92"/>
  <c r="AP66" i="92" s="1"/>
  <c r="V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H65" i="92"/>
  <c r="AG65" i="92"/>
  <c r="AF65" i="92"/>
  <c r="AE65" i="92"/>
  <c r="AD65" i="92"/>
  <c r="AC65" i="92"/>
  <c r="AB65" i="92"/>
  <c r="AA65" i="92"/>
  <c r="Z65" i="92"/>
  <c r="Y65" i="92"/>
  <c r="X65" i="92"/>
  <c r="W65" i="92"/>
  <c r="V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H64" i="92"/>
  <c r="AG64" i="92"/>
  <c r="AF64" i="92"/>
  <c r="AE64" i="92"/>
  <c r="AD64" i="92"/>
  <c r="AC64" i="92"/>
  <c r="AB64" i="92"/>
  <c r="AA64" i="92"/>
  <c r="Z64" i="92"/>
  <c r="Y64" i="92"/>
  <c r="X64" i="92"/>
  <c r="W64" i="92"/>
  <c r="V64" i="92"/>
  <c r="N64" i="92"/>
  <c r="M64" i="92"/>
  <c r="L64" i="92"/>
  <c r="K64" i="92"/>
  <c r="J64" i="92"/>
  <c r="I64" i="92"/>
  <c r="H64" i="92"/>
  <c r="G64" i="92"/>
  <c r="F64" i="92"/>
  <c r="E64" i="92"/>
  <c r="D64" i="92"/>
  <c r="C64" i="92"/>
  <c r="B64" i="92"/>
  <c r="BE63" i="92"/>
  <c r="AS63" i="92"/>
  <c r="AM63" i="92"/>
  <c r="AZ63" i="92"/>
  <c r="AY63" i="92"/>
  <c r="AX63" i="92"/>
  <c r="AW63" i="92"/>
  <c r="AV63" i="92"/>
  <c r="AU63" i="92"/>
  <c r="AT63" i="92"/>
  <c r="AR63" i="92"/>
  <c r="AQ63" i="92"/>
  <c r="AP63" i="92"/>
  <c r="AO63" i="92"/>
  <c r="S63" i="92"/>
  <c r="BE62" i="92"/>
  <c r="BF62" i="92" s="1"/>
  <c r="AZ62" i="92"/>
  <c r="AY62" i="92"/>
  <c r="AX62" i="92"/>
  <c r="AW62" i="92"/>
  <c r="AV62" i="92"/>
  <c r="AU62" i="92"/>
  <c r="AT62" i="92"/>
  <c r="AS62" i="92"/>
  <c r="AR62" i="92"/>
  <c r="AQ62" i="92"/>
  <c r="AP62" i="92"/>
  <c r="AO62" i="92"/>
  <c r="AM62" i="92"/>
  <c r="S62" i="92"/>
  <c r="BE61" i="92"/>
  <c r="BF61" i="92" s="1"/>
  <c r="AZ61" i="92"/>
  <c r="AY61" i="92"/>
  <c r="AX61" i="92"/>
  <c r="AW61" i="92"/>
  <c r="AV61" i="92"/>
  <c r="AU61" i="92"/>
  <c r="AT61" i="92"/>
  <c r="AS61" i="92"/>
  <c r="AR61" i="92"/>
  <c r="AQ61" i="92"/>
  <c r="AP61" i="92"/>
  <c r="AO61" i="92"/>
  <c r="AM61" i="92"/>
  <c r="S61" i="92"/>
  <c r="BE60" i="92"/>
  <c r="BF60" i="92" s="1"/>
  <c r="AZ60" i="92"/>
  <c r="AY60" i="92"/>
  <c r="AX60" i="92"/>
  <c r="AW60" i="92"/>
  <c r="AV60" i="92"/>
  <c r="AU60" i="92"/>
  <c r="AT60" i="92"/>
  <c r="AS60" i="92"/>
  <c r="AR60" i="92"/>
  <c r="AQ60" i="92"/>
  <c r="AP60" i="92"/>
  <c r="AO60" i="92"/>
  <c r="AM60" i="92"/>
  <c r="S60" i="92"/>
  <c r="BE59" i="92"/>
  <c r="BF59" i="92" s="1"/>
  <c r="AZ59" i="92"/>
  <c r="AY59" i="92"/>
  <c r="AX59" i="92"/>
  <c r="AW59" i="92"/>
  <c r="AV59" i="92"/>
  <c r="AU59" i="92"/>
  <c r="AT59" i="92"/>
  <c r="AS59" i="92"/>
  <c r="AR59" i="92"/>
  <c r="AQ59" i="92"/>
  <c r="AP59" i="92"/>
  <c r="AO59" i="92"/>
  <c r="AM59" i="92"/>
  <c r="S59" i="92"/>
  <c r="BE58" i="92"/>
  <c r="BF58" i="92" s="1"/>
  <c r="AZ58" i="92"/>
  <c r="AY58" i="92"/>
  <c r="AX58" i="92"/>
  <c r="AW58" i="92"/>
  <c r="AV58" i="92"/>
  <c r="AU58" i="92"/>
  <c r="AT58" i="92"/>
  <c r="AS58" i="92"/>
  <c r="AR58" i="92"/>
  <c r="AQ58" i="92"/>
  <c r="AP58" i="92"/>
  <c r="AO58" i="92"/>
  <c r="AM58" i="92"/>
  <c r="S58" i="92"/>
  <c r="BE57" i="92"/>
  <c r="BF57" i="92" s="1"/>
  <c r="AZ57" i="92"/>
  <c r="AY57" i="92"/>
  <c r="AX57" i="92"/>
  <c r="AW57" i="92"/>
  <c r="AV57" i="92"/>
  <c r="AU57" i="92"/>
  <c r="AT57" i="92"/>
  <c r="AS57" i="92"/>
  <c r="AR57" i="92"/>
  <c r="AQ57" i="92"/>
  <c r="AP57" i="92"/>
  <c r="AO57" i="92"/>
  <c r="AM57" i="92"/>
  <c r="S57" i="92"/>
  <c r="BE56" i="92"/>
  <c r="BF56" i="92" s="1"/>
  <c r="AZ56" i="92"/>
  <c r="AY56" i="92"/>
  <c r="AX56" i="92"/>
  <c r="AW56" i="92"/>
  <c r="AV56" i="92"/>
  <c r="AU56" i="92"/>
  <c r="AT56" i="92"/>
  <c r="AS56" i="92"/>
  <c r="AR56" i="92"/>
  <c r="AQ56" i="92"/>
  <c r="AP56" i="92"/>
  <c r="AO56" i="92"/>
  <c r="AM56" i="92"/>
  <c r="S56" i="92"/>
  <c r="BE55" i="92"/>
  <c r="BF55" i="92" s="1"/>
  <c r="AZ55" i="92"/>
  <c r="AY55" i="92"/>
  <c r="AX55" i="92"/>
  <c r="AW55" i="92"/>
  <c r="AV55" i="92"/>
  <c r="AU55" i="92"/>
  <c r="AT55" i="92"/>
  <c r="AS55" i="92"/>
  <c r="AR55" i="92"/>
  <c r="AQ55" i="92"/>
  <c r="AP55" i="92"/>
  <c r="AO55" i="92"/>
  <c r="AM55" i="92"/>
  <c r="S55" i="92"/>
  <c r="BE54" i="92"/>
  <c r="BF54" i="92" s="1"/>
  <c r="AZ54" i="92"/>
  <c r="AY54" i="92"/>
  <c r="AX54" i="92"/>
  <c r="AW54" i="92"/>
  <c r="AV54" i="92"/>
  <c r="AU54" i="92"/>
  <c r="AT54" i="92"/>
  <c r="AS54" i="92"/>
  <c r="AR54" i="92"/>
  <c r="AQ54" i="92"/>
  <c r="AP54" i="92"/>
  <c r="AO54" i="92"/>
  <c r="AM54" i="92"/>
  <c r="S54" i="92"/>
  <c r="BE53" i="92"/>
  <c r="BF53" i="92" s="1"/>
  <c r="AZ53" i="92"/>
  <c r="AY53" i="92"/>
  <c r="AX53" i="92"/>
  <c r="AW53" i="92"/>
  <c r="AV53" i="92"/>
  <c r="AU53" i="92"/>
  <c r="AT53" i="92"/>
  <c r="AS53" i="92"/>
  <c r="AR53" i="92"/>
  <c r="AQ53" i="92"/>
  <c r="AP53" i="92"/>
  <c r="AO53" i="92"/>
  <c r="AM53" i="92"/>
  <c r="S53" i="92"/>
  <c r="BE52" i="92"/>
  <c r="BF52" i="92" s="1"/>
  <c r="AZ52" i="92"/>
  <c r="AY52" i="92"/>
  <c r="AX52" i="92"/>
  <c r="AW52" i="92"/>
  <c r="AV52" i="92"/>
  <c r="AU52" i="92"/>
  <c r="AT52" i="92"/>
  <c r="AS52" i="92"/>
  <c r="AR52" i="92"/>
  <c r="AQ52" i="92"/>
  <c r="AP52" i="92"/>
  <c r="AO52" i="92"/>
  <c r="AM52" i="92"/>
  <c r="S52" i="92"/>
  <c r="BE51" i="92"/>
  <c r="BF51" i="92" s="1"/>
  <c r="AZ51" i="92"/>
  <c r="AY51" i="92"/>
  <c r="AX51" i="92"/>
  <c r="AW51" i="92"/>
  <c r="AV51" i="92"/>
  <c r="AU51" i="92"/>
  <c r="AT51" i="92"/>
  <c r="AS51" i="92"/>
  <c r="AR51" i="92"/>
  <c r="AQ51" i="92"/>
  <c r="AP51" i="92"/>
  <c r="AO51" i="92"/>
  <c r="AM51" i="92"/>
  <c r="S51" i="92"/>
  <c r="AH45" i="92"/>
  <c r="AG45" i="92"/>
  <c r="AF45" i="92"/>
  <c r="AE45" i="92"/>
  <c r="AD45" i="92"/>
  <c r="AC45" i="92"/>
  <c r="AB45" i="92"/>
  <c r="AA45" i="92"/>
  <c r="Z45" i="92"/>
  <c r="Y45" i="92"/>
  <c r="X45" i="92"/>
  <c r="W45" i="92"/>
  <c r="V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H44" i="92"/>
  <c r="AG44" i="92"/>
  <c r="AF44" i="92"/>
  <c r="AE44" i="92"/>
  <c r="AD44" i="92"/>
  <c r="AC44" i="92"/>
  <c r="AB44" i="92"/>
  <c r="AA44" i="92"/>
  <c r="Z44" i="92"/>
  <c r="Y44" i="92"/>
  <c r="X44" i="92"/>
  <c r="W44" i="92"/>
  <c r="N44" i="92"/>
  <c r="M44" i="92"/>
  <c r="L44" i="92"/>
  <c r="K44" i="92"/>
  <c r="J44" i="92"/>
  <c r="I44" i="92"/>
  <c r="H44" i="92"/>
  <c r="G44" i="92"/>
  <c r="F44" i="92"/>
  <c r="E44" i="92"/>
  <c r="D44" i="92"/>
  <c r="C44" i="92"/>
  <c r="B44" i="92"/>
  <c r="AO44" i="92" s="1"/>
  <c r="AH43" i="92"/>
  <c r="AG43" i="92"/>
  <c r="AF43" i="92"/>
  <c r="AE43" i="92"/>
  <c r="AD43" i="92"/>
  <c r="AC43" i="92"/>
  <c r="AB43" i="92"/>
  <c r="AA43" i="92"/>
  <c r="Z43" i="92"/>
  <c r="Y43" i="92"/>
  <c r="X43" i="92"/>
  <c r="W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O43" i="92" s="1"/>
  <c r="AH42" i="92"/>
  <c r="AG42" i="92"/>
  <c r="AF42" i="92"/>
  <c r="AE42" i="92"/>
  <c r="AD42" i="92"/>
  <c r="AC42" i="92"/>
  <c r="AB42" i="92"/>
  <c r="AA42" i="92"/>
  <c r="Z42" i="92"/>
  <c r="Y42" i="92"/>
  <c r="X42" i="92"/>
  <c r="W42" i="92"/>
  <c r="N42" i="92"/>
  <c r="M42" i="92"/>
  <c r="L42" i="92"/>
  <c r="K42" i="92"/>
  <c r="J42" i="92"/>
  <c r="I42" i="92"/>
  <c r="H42" i="92"/>
  <c r="G42" i="92"/>
  <c r="F42" i="92"/>
  <c r="E42" i="92"/>
  <c r="D42" i="92"/>
  <c r="C42" i="92"/>
  <c r="B42" i="92"/>
  <c r="AO42" i="92" s="1"/>
  <c r="AM41" i="92"/>
  <c r="BA41" i="92"/>
  <c r="AZ41" i="92"/>
  <c r="AY41" i="92"/>
  <c r="AX41" i="92"/>
  <c r="AW41" i="92"/>
  <c r="AV41" i="92"/>
  <c r="AU41" i="92"/>
  <c r="AT41" i="92"/>
  <c r="AS41" i="92"/>
  <c r="AR41" i="92"/>
  <c r="AQ41" i="92"/>
  <c r="AP41" i="92"/>
  <c r="AO41" i="92"/>
  <c r="S41" i="92"/>
  <c r="BE40" i="92"/>
  <c r="BA40" i="92"/>
  <c r="AZ40" i="92"/>
  <c r="AY40" i="92"/>
  <c r="AX40" i="92"/>
  <c r="AW40" i="92"/>
  <c r="AV40" i="92"/>
  <c r="AU40" i="92"/>
  <c r="AT40" i="92"/>
  <c r="AS40" i="92"/>
  <c r="AR40" i="92"/>
  <c r="AQ40" i="92"/>
  <c r="AP40" i="92"/>
  <c r="AO40" i="92"/>
  <c r="AM40" i="92"/>
  <c r="S40" i="92"/>
  <c r="BE39" i="92"/>
  <c r="BA39" i="92"/>
  <c r="AZ39" i="92"/>
  <c r="AY39" i="92"/>
  <c r="AX39" i="92"/>
  <c r="AW39" i="92"/>
  <c r="AV39" i="92"/>
  <c r="AU39" i="92"/>
  <c r="AT39" i="92"/>
  <c r="AS39" i="92"/>
  <c r="AR39" i="92"/>
  <c r="AQ39" i="92"/>
  <c r="AP39" i="92"/>
  <c r="AO39" i="92"/>
  <c r="AM39" i="92"/>
  <c r="S39" i="92"/>
  <c r="BE38" i="92"/>
  <c r="BA38" i="92"/>
  <c r="AZ38" i="92"/>
  <c r="AY38" i="92"/>
  <c r="AX38" i="92"/>
  <c r="AW38" i="92"/>
  <c r="AV38" i="92"/>
  <c r="AU38" i="92"/>
  <c r="AT38" i="92"/>
  <c r="AS38" i="92"/>
  <c r="AR38" i="92"/>
  <c r="AQ38" i="92"/>
  <c r="AP38" i="92"/>
  <c r="AO38" i="92"/>
  <c r="AM38" i="92"/>
  <c r="S38" i="92"/>
  <c r="BE37" i="92"/>
  <c r="BA37" i="92"/>
  <c r="AZ37" i="92"/>
  <c r="AY37" i="92"/>
  <c r="AX37" i="92"/>
  <c r="AW37" i="92"/>
  <c r="AV37" i="92"/>
  <c r="AU37" i="92"/>
  <c r="AT37" i="92"/>
  <c r="AS37" i="92"/>
  <c r="AR37" i="92"/>
  <c r="AQ37" i="92"/>
  <c r="AP37" i="92"/>
  <c r="AO37" i="92"/>
  <c r="AM37" i="92"/>
  <c r="S37" i="92"/>
  <c r="BE36" i="92"/>
  <c r="BA36" i="92"/>
  <c r="AZ36" i="92"/>
  <c r="AY36" i="92"/>
  <c r="AX36" i="92"/>
  <c r="AW36" i="92"/>
  <c r="AV36" i="92"/>
  <c r="AU36" i="92"/>
  <c r="AT36" i="92"/>
  <c r="AS36" i="92"/>
  <c r="AR36" i="92"/>
  <c r="AQ36" i="92"/>
  <c r="AP36" i="92"/>
  <c r="AO36" i="92"/>
  <c r="AM36" i="92"/>
  <c r="S36" i="92"/>
  <c r="BE35" i="92"/>
  <c r="BA35" i="92"/>
  <c r="AZ35" i="92"/>
  <c r="AY35" i="92"/>
  <c r="AX35" i="92"/>
  <c r="AW35" i="92"/>
  <c r="AV35" i="92"/>
  <c r="AU35" i="92"/>
  <c r="AT35" i="92"/>
  <c r="AS35" i="92"/>
  <c r="AR35" i="92"/>
  <c r="AQ35" i="92"/>
  <c r="AP35" i="92"/>
  <c r="AO35" i="92"/>
  <c r="AM35" i="92"/>
  <c r="S35" i="92"/>
  <c r="BE34" i="92"/>
  <c r="BA34" i="92"/>
  <c r="AZ34" i="92"/>
  <c r="AY34" i="92"/>
  <c r="AX34" i="92"/>
  <c r="AW34" i="92"/>
  <c r="AV34" i="92"/>
  <c r="AU34" i="92"/>
  <c r="AT34" i="92"/>
  <c r="AS34" i="92"/>
  <c r="AR34" i="92"/>
  <c r="AQ34" i="92"/>
  <c r="AP34" i="92"/>
  <c r="AO34" i="92"/>
  <c r="AM34" i="92"/>
  <c r="S34" i="92"/>
  <c r="BE33" i="92"/>
  <c r="BA33" i="92"/>
  <c r="AZ33" i="92"/>
  <c r="AY33" i="92"/>
  <c r="AX33" i="92"/>
  <c r="AW33" i="92"/>
  <c r="AV33" i="92"/>
  <c r="AU33" i="92"/>
  <c r="AT33" i="92"/>
  <c r="AS33" i="92"/>
  <c r="AR33" i="92"/>
  <c r="AQ33" i="92"/>
  <c r="AP33" i="92"/>
  <c r="AO33" i="92"/>
  <c r="AM33" i="92"/>
  <c r="S33" i="92"/>
  <c r="BE32" i="92"/>
  <c r="BA32" i="92"/>
  <c r="AZ32" i="92"/>
  <c r="AY32" i="92"/>
  <c r="AX32" i="92"/>
  <c r="AW32" i="92"/>
  <c r="AV32" i="92"/>
  <c r="AU32" i="92"/>
  <c r="AT32" i="92"/>
  <c r="AS32" i="92"/>
  <c r="AR32" i="92"/>
  <c r="AQ32" i="92"/>
  <c r="AP32" i="92"/>
  <c r="AO32" i="92"/>
  <c r="AM32" i="92"/>
  <c r="S32" i="92"/>
  <c r="BE31" i="92"/>
  <c r="BA31" i="92"/>
  <c r="AZ31" i="92"/>
  <c r="AY31" i="92"/>
  <c r="AX31" i="92"/>
  <c r="AW31" i="92"/>
  <c r="AV31" i="92"/>
  <c r="AU31" i="92"/>
  <c r="AT31" i="92"/>
  <c r="AS31" i="92"/>
  <c r="AR31" i="92"/>
  <c r="AQ31" i="92"/>
  <c r="AP31" i="92"/>
  <c r="AO31" i="92"/>
  <c r="AM31" i="92"/>
  <c r="S31" i="92"/>
  <c r="BE30" i="92"/>
  <c r="BA30" i="92"/>
  <c r="AZ30" i="92"/>
  <c r="AY30" i="92"/>
  <c r="AX30" i="92"/>
  <c r="AW30" i="92"/>
  <c r="AV30" i="92"/>
  <c r="AU30" i="92"/>
  <c r="AT30" i="92"/>
  <c r="AS30" i="92"/>
  <c r="AR30" i="92"/>
  <c r="AQ30" i="92"/>
  <c r="AP30" i="92"/>
  <c r="AO30" i="92"/>
  <c r="AM30" i="92"/>
  <c r="S30" i="92"/>
  <c r="BE29" i="92"/>
  <c r="BA29" i="92"/>
  <c r="AZ29" i="92"/>
  <c r="AY29" i="92"/>
  <c r="AX29" i="92"/>
  <c r="AW29" i="92"/>
  <c r="AV29" i="92"/>
  <c r="AU29" i="92"/>
  <c r="AT29" i="92"/>
  <c r="AS29" i="92"/>
  <c r="AR29" i="92"/>
  <c r="AQ29" i="92"/>
  <c r="AP29" i="92"/>
  <c r="AO29" i="92"/>
  <c r="AM29" i="92"/>
  <c r="S29" i="92"/>
  <c r="S26" i="92"/>
  <c r="S48" i="92" s="1"/>
  <c r="AM48" i="92" s="1"/>
  <c r="BF48" i="92" s="1"/>
  <c r="U24" i="92"/>
  <c r="AH23" i="92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M22" i="92"/>
  <c r="AH22" i="92"/>
  <c r="AG22" i="92"/>
  <c r="AF22" i="92"/>
  <c r="AE22" i="92"/>
  <c r="AD22" i="92"/>
  <c r="AC22" i="92"/>
  <c r="AB22" i="92"/>
  <c r="AA22" i="92"/>
  <c r="Z22" i="92"/>
  <c r="Y22" i="92"/>
  <c r="X22" i="92"/>
  <c r="W22" i="92"/>
  <c r="V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H21" i="92"/>
  <c r="AG21" i="92"/>
  <c r="AF21" i="92"/>
  <c r="AE21" i="92"/>
  <c r="AD21" i="92"/>
  <c r="AC21" i="92"/>
  <c r="AB21" i="92"/>
  <c r="AA21" i="92"/>
  <c r="Z21" i="92"/>
  <c r="Y21" i="92"/>
  <c r="X21" i="92"/>
  <c r="W21" i="92"/>
  <c r="V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H20" i="92"/>
  <c r="AG20" i="92"/>
  <c r="AF20" i="92"/>
  <c r="AE20" i="92"/>
  <c r="AD20" i="92"/>
  <c r="AC20" i="92"/>
  <c r="AB20" i="92"/>
  <c r="AA20" i="92"/>
  <c r="Z20" i="92"/>
  <c r="Y20" i="92"/>
  <c r="X20" i="92"/>
  <c r="W20" i="92"/>
  <c r="V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X19" i="92"/>
  <c r="AO19" i="92"/>
  <c r="BA19" i="92"/>
  <c r="AZ19" i="92"/>
  <c r="AY19" i="92"/>
  <c r="AW19" i="92"/>
  <c r="AV19" i="92"/>
  <c r="AU19" i="92"/>
  <c r="AT19" i="92"/>
  <c r="AS19" i="92"/>
  <c r="AR19" i="92"/>
  <c r="AQ19" i="92"/>
  <c r="AP19" i="92"/>
  <c r="A63" i="92"/>
  <c r="BE18" i="92"/>
  <c r="BF18" i="92" s="1"/>
  <c r="BA18" i="92"/>
  <c r="AZ18" i="92"/>
  <c r="AY18" i="92"/>
  <c r="AX18" i="92"/>
  <c r="AW18" i="92"/>
  <c r="AV18" i="92"/>
  <c r="AU18" i="92"/>
  <c r="AT18" i="92"/>
  <c r="AS18" i="92"/>
  <c r="AR18" i="92"/>
  <c r="AQ18" i="92"/>
  <c r="AP18" i="92"/>
  <c r="AO18" i="92"/>
  <c r="AM18" i="92"/>
  <c r="S18" i="92"/>
  <c r="BE17" i="92"/>
  <c r="BF17" i="92" s="1"/>
  <c r="BA17" i="92"/>
  <c r="AZ17" i="92"/>
  <c r="AY17" i="92"/>
  <c r="AX17" i="92"/>
  <c r="AW17" i="92"/>
  <c r="AV17" i="92"/>
  <c r="AU17" i="92"/>
  <c r="AT17" i="92"/>
  <c r="AS17" i="92"/>
  <c r="AR17" i="92"/>
  <c r="AQ17" i="92"/>
  <c r="AP17" i="92"/>
  <c r="AO17" i="92"/>
  <c r="AM17" i="92"/>
  <c r="S17" i="92"/>
  <c r="BE16" i="92"/>
  <c r="BF16" i="92" s="1"/>
  <c r="BA16" i="92"/>
  <c r="AZ16" i="92"/>
  <c r="AY16" i="92"/>
  <c r="AX16" i="92"/>
  <c r="AW16" i="92"/>
  <c r="AV16" i="92"/>
  <c r="AU16" i="92"/>
  <c r="AT16" i="92"/>
  <c r="AS16" i="92"/>
  <c r="AR16" i="92"/>
  <c r="AQ16" i="92"/>
  <c r="AP16" i="92"/>
  <c r="AO16" i="92"/>
  <c r="AM16" i="92"/>
  <c r="S16" i="92"/>
  <c r="BE15" i="92"/>
  <c r="BF15" i="92" s="1"/>
  <c r="BA15" i="92"/>
  <c r="AZ15" i="92"/>
  <c r="AY15" i="92"/>
  <c r="AX15" i="92"/>
  <c r="AW15" i="92"/>
  <c r="AV15" i="92"/>
  <c r="AU15" i="92"/>
  <c r="AT15" i="92"/>
  <c r="AS15" i="92"/>
  <c r="AR15" i="92"/>
  <c r="AQ15" i="92"/>
  <c r="AP15" i="92"/>
  <c r="AO15" i="92"/>
  <c r="AM15" i="92"/>
  <c r="S15" i="92"/>
  <c r="BE14" i="92"/>
  <c r="BF14" i="92" s="1"/>
  <c r="BA14" i="92"/>
  <c r="AZ14" i="92"/>
  <c r="AY14" i="92"/>
  <c r="AX14" i="92"/>
  <c r="AW14" i="92"/>
  <c r="AV14" i="92"/>
  <c r="AU14" i="92"/>
  <c r="AT14" i="92"/>
  <c r="AS14" i="92"/>
  <c r="AR14" i="92"/>
  <c r="AQ14" i="92"/>
  <c r="AP14" i="92"/>
  <c r="AO14" i="92"/>
  <c r="AM14" i="92"/>
  <c r="S14" i="92"/>
  <c r="BE13" i="92"/>
  <c r="BF13" i="92" s="1"/>
  <c r="BA13" i="92"/>
  <c r="AZ13" i="92"/>
  <c r="AY13" i="92"/>
  <c r="AX13" i="92"/>
  <c r="AW13" i="92"/>
  <c r="AV13" i="92"/>
  <c r="AU13" i="92"/>
  <c r="AT13" i="92"/>
  <c r="AS13" i="92"/>
  <c r="AR13" i="92"/>
  <c r="AQ13" i="92"/>
  <c r="AP13" i="92"/>
  <c r="AO13" i="92"/>
  <c r="AM13" i="92"/>
  <c r="S13" i="92"/>
  <c r="BE12" i="92"/>
  <c r="BF12" i="92" s="1"/>
  <c r="BA12" i="92"/>
  <c r="AZ12" i="92"/>
  <c r="AY12" i="92"/>
  <c r="AX12" i="92"/>
  <c r="AW12" i="92"/>
  <c r="AV12" i="92"/>
  <c r="AU12" i="92"/>
  <c r="AT12" i="92"/>
  <c r="AS12" i="92"/>
  <c r="AR12" i="92"/>
  <c r="AQ12" i="92"/>
  <c r="AP12" i="92"/>
  <c r="AO12" i="92"/>
  <c r="AM12" i="92"/>
  <c r="S12" i="92"/>
  <c r="BE11" i="92"/>
  <c r="BF11" i="92" s="1"/>
  <c r="BA11" i="92"/>
  <c r="AZ11" i="92"/>
  <c r="AY11" i="92"/>
  <c r="AX11" i="92"/>
  <c r="AW11" i="92"/>
  <c r="AV11" i="92"/>
  <c r="AU11" i="92"/>
  <c r="AT11" i="92"/>
  <c r="AS11" i="92"/>
  <c r="AR11" i="92"/>
  <c r="AQ11" i="92"/>
  <c r="AP11" i="92"/>
  <c r="AO11" i="92"/>
  <c r="AM11" i="92"/>
  <c r="S11" i="92"/>
  <c r="BE10" i="92"/>
  <c r="BF10" i="92" s="1"/>
  <c r="BA10" i="92"/>
  <c r="AZ10" i="92"/>
  <c r="AY10" i="92"/>
  <c r="AX10" i="92"/>
  <c r="AW10" i="92"/>
  <c r="AV10" i="92"/>
  <c r="AU10" i="92"/>
  <c r="AT10" i="92"/>
  <c r="AS10" i="92"/>
  <c r="AR10" i="92"/>
  <c r="AQ10" i="92"/>
  <c r="AP10" i="92"/>
  <c r="AO10" i="92"/>
  <c r="AM10" i="92"/>
  <c r="S10" i="92"/>
  <c r="BE9" i="92"/>
  <c r="BF9" i="92" s="1"/>
  <c r="BA9" i="92"/>
  <c r="AZ9" i="92"/>
  <c r="AY9" i="92"/>
  <c r="AX9" i="92"/>
  <c r="AW9" i="92"/>
  <c r="AV9" i="92"/>
  <c r="AU9" i="92"/>
  <c r="AT9" i="92"/>
  <c r="AS9" i="92"/>
  <c r="AR9" i="92"/>
  <c r="AQ9" i="92"/>
  <c r="AP9" i="92"/>
  <c r="AO9" i="92"/>
  <c r="AM9" i="92"/>
  <c r="S9" i="92"/>
  <c r="BE8" i="92"/>
  <c r="BA8" i="92"/>
  <c r="AZ8" i="92"/>
  <c r="AY8" i="92"/>
  <c r="AX8" i="92"/>
  <c r="AW8" i="92"/>
  <c r="AV8" i="92"/>
  <c r="AU8" i="92"/>
  <c r="AT8" i="92"/>
  <c r="AS8" i="92"/>
  <c r="AR8" i="92"/>
  <c r="AQ8" i="92"/>
  <c r="AP8" i="92"/>
  <c r="AO8" i="92"/>
  <c r="AM8" i="92"/>
  <c r="S8" i="92"/>
  <c r="BE7" i="92"/>
  <c r="BA7" i="92"/>
  <c r="AZ7" i="92"/>
  <c r="AY7" i="92"/>
  <c r="AX7" i="92"/>
  <c r="AW7" i="92"/>
  <c r="AV7" i="92"/>
  <c r="AU7" i="92"/>
  <c r="AT7" i="92"/>
  <c r="AS7" i="92"/>
  <c r="AR7" i="92"/>
  <c r="AQ7" i="92"/>
  <c r="AP7" i="92"/>
  <c r="AO7" i="92"/>
  <c r="AM7" i="92"/>
  <c r="S7" i="92"/>
  <c r="AH67" i="91"/>
  <c r="AG67" i="91"/>
  <c r="AF67" i="91"/>
  <c r="AE67" i="91"/>
  <c r="AD67" i="91"/>
  <c r="AC67" i="91"/>
  <c r="AB67" i="91"/>
  <c r="AA67" i="91"/>
  <c r="Z67" i="91"/>
  <c r="Y67" i="91"/>
  <c r="X67" i="91"/>
  <c r="W67" i="91"/>
  <c r="V67" i="91"/>
  <c r="N67" i="91"/>
  <c r="M67" i="91"/>
  <c r="L67" i="91"/>
  <c r="K67" i="91"/>
  <c r="J67" i="91"/>
  <c r="I67" i="91"/>
  <c r="H67" i="91"/>
  <c r="G67" i="91"/>
  <c r="F67" i="91"/>
  <c r="E67" i="91"/>
  <c r="D67" i="91"/>
  <c r="C67" i="91"/>
  <c r="B67" i="91"/>
  <c r="AH66" i="91"/>
  <c r="AG66" i="91"/>
  <c r="AF66" i="91"/>
  <c r="AE66" i="91"/>
  <c r="AD66" i="91"/>
  <c r="AC66" i="91"/>
  <c r="AB66" i="91"/>
  <c r="AA66" i="91"/>
  <c r="Z66" i="91"/>
  <c r="Y66" i="91"/>
  <c r="X66" i="91"/>
  <c r="W66" i="91"/>
  <c r="V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H65" i="91"/>
  <c r="AG65" i="91"/>
  <c r="AF65" i="91"/>
  <c r="AE65" i="91"/>
  <c r="AD65" i="91"/>
  <c r="AC65" i="91"/>
  <c r="AB65" i="91"/>
  <c r="AA65" i="91"/>
  <c r="Z65" i="91"/>
  <c r="Y65" i="91"/>
  <c r="X65" i="91"/>
  <c r="W65" i="91"/>
  <c r="V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H64" i="91"/>
  <c r="AG64" i="91"/>
  <c r="AF64" i="91"/>
  <c r="AE64" i="91"/>
  <c r="AD64" i="91"/>
  <c r="AC64" i="91"/>
  <c r="AB64" i="91"/>
  <c r="AA64" i="91"/>
  <c r="Z64" i="91"/>
  <c r="Y64" i="91"/>
  <c r="X64" i="91"/>
  <c r="W64" i="91"/>
  <c r="V64" i="91"/>
  <c r="AO64" i="91" s="1"/>
  <c r="N64" i="91"/>
  <c r="M64" i="91"/>
  <c r="L64" i="91"/>
  <c r="K64" i="91"/>
  <c r="J64" i="91"/>
  <c r="I64" i="91"/>
  <c r="H64" i="91"/>
  <c r="G64" i="91"/>
  <c r="F64" i="91"/>
  <c r="E64" i="91"/>
  <c r="D64" i="91"/>
  <c r="C64" i="91"/>
  <c r="A63" i="91"/>
  <c r="BF62" i="91"/>
  <c r="BA62" i="91"/>
  <c r="AZ62" i="91"/>
  <c r="AY62" i="91"/>
  <c r="AX62" i="91"/>
  <c r="AW62" i="91"/>
  <c r="AV62" i="91"/>
  <c r="AU62" i="91"/>
  <c r="AT62" i="91"/>
  <c r="AS62" i="91"/>
  <c r="AR62" i="91"/>
  <c r="AQ62" i="91"/>
  <c r="AP62" i="91"/>
  <c r="AO62" i="91"/>
  <c r="AM62" i="91"/>
  <c r="BF61" i="91"/>
  <c r="BA61" i="91"/>
  <c r="AZ61" i="91"/>
  <c r="AY61" i="91"/>
  <c r="AX61" i="91"/>
  <c r="AW61" i="91"/>
  <c r="AV61" i="91"/>
  <c r="AU61" i="91"/>
  <c r="AT61" i="91"/>
  <c r="AS61" i="91"/>
  <c r="AR61" i="91"/>
  <c r="AQ61" i="91"/>
  <c r="AP61" i="91"/>
  <c r="AO61" i="91"/>
  <c r="AM61" i="91"/>
  <c r="BA60" i="91"/>
  <c r="AZ60" i="91"/>
  <c r="AY60" i="91"/>
  <c r="AX60" i="91"/>
  <c r="AW60" i="91"/>
  <c r="AV60" i="91"/>
  <c r="AU60" i="91"/>
  <c r="AT60" i="91"/>
  <c r="AS60" i="91"/>
  <c r="AR60" i="91"/>
  <c r="AQ60" i="91"/>
  <c r="AP60" i="91"/>
  <c r="AO60" i="91"/>
  <c r="AM60" i="91"/>
  <c r="BA59" i="91"/>
  <c r="AZ59" i="91"/>
  <c r="AY59" i="91"/>
  <c r="AX59" i="91"/>
  <c r="AW59" i="91"/>
  <c r="AV59" i="91"/>
  <c r="AU59" i="91"/>
  <c r="AT59" i="91"/>
  <c r="AS59" i="91"/>
  <c r="AR59" i="91"/>
  <c r="AQ59" i="91"/>
  <c r="AP59" i="91"/>
  <c r="AO59" i="91"/>
  <c r="AM59" i="91"/>
  <c r="BA58" i="91"/>
  <c r="AZ58" i="91"/>
  <c r="AY58" i="91"/>
  <c r="AX58" i="91"/>
  <c r="AW58" i="91"/>
  <c r="AV58" i="91"/>
  <c r="AU58" i="91"/>
  <c r="AT58" i="91"/>
  <c r="AS58" i="91"/>
  <c r="AR58" i="91"/>
  <c r="AQ58" i="91"/>
  <c r="AP58" i="91"/>
  <c r="AO58" i="91"/>
  <c r="AM58" i="91"/>
  <c r="BA57" i="91"/>
  <c r="AZ57" i="91"/>
  <c r="AY57" i="91"/>
  <c r="AX57" i="91"/>
  <c r="AW57" i="91"/>
  <c r="AV57" i="91"/>
  <c r="AU57" i="91"/>
  <c r="AT57" i="91"/>
  <c r="AS57" i="91"/>
  <c r="AR57" i="91"/>
  <c r="AQ57" i="91"/>
  <c r="AP57" i="91"/>
  <c r="AO57" i="91"/>
  <c r="AM57" i="91"/>
  <c r="BA56" i="91"/>
  <c r="AZ56" i="91"/>
  <c r="AY56" i="91"/>
  <c r="AX56" i="91"/>
  <c r="AW56" i="91"/>
  <c r="AV56" i="91"/>
  <c r="AU56" i="91"/>
  <c r="AT56" i="91"/>
  <c r="AS56" i="91"/>
  <c r="AR56" i="91"/>
  <c r="AQ56" i="91"/>
  <c r="AP56" i="91"/>
  <c r="AO56" i="91"/>
  <c r="AM56" i="91"/>
  <c r="BF55" i="91"/>
  <c r="BA55" i="91"/>
  <c r="AZ55" i="91"/>
  <c r="AY55" i="91"/>
  <c r="AX55" i="91"/>
  <c r="AW55" i="91"/>
  <c r="AV55" i="91"/>
  <c r="AU55" i="91"/>
  <c r="AT55" i="91"/>
  <c r="AS55" i="91"/>
  <c r="AR55" i="91"/>
  <c r="AQ55" i="91"/>
  <c r="AP55" i="91"/>
  <c r="AO55" i="91"/>
  <c r="AM55" i="91"/>
  <c r="BF54" i="91"/>
  <c r="BA54" i="91"/>
  <c r="AZ54" i="91"/>
  <c r="AY54" i="91"/>
  <c r="AX54" i="91"/>
  <c r="AW54" i="91"/>
  <c r="AV54" i="91"/>
  <c r="AU54" i="91"/>
  <c r="AT54" i="91"/>
  <c r="AS54" i="91"/>
  <c r="AR54" i="91"/>
  <c r="AQ54" i="91"/>
  <c r="AP54" i="91"/>
  <c r="AO54" i="91"/>
  <c r="AM54" i="91"/>
  <c r="BF53" i="91"/>
  <c r="BA53" i="91"/>
  <c r="AZ53" i="91"/>
  <c r="AY53" i="91"/>
  <c r="AX53" i="91"/>
  <c r="AW53" i="91"/>
  <c r="AV53" i="91"/>
  <c r="AU53" i="91"/>
  <c r="AT53" i="91"/>
  <c r="AS53" i="91"/>
  <c r="AR53" i="91"/>
  <c r="AQ53" i="91"/>
  <c r="AP53" i="91"/>
  <c r="AO53" i="91"/>
  <c r="AM53" i="91"/>
  <c r="BA52" i="91"/>
  <c r="AZ52" i="91"/>
  <c r="AY52" i="91"/>
  <c r="AX52" i="91"/>
  <c r="AW52" i="91"/>
  <c r="AV52" i="91"/>
  <c r="AU52" i="91"/>
  <c r="AT52" i="91"/>
  <c r="AS52" i="91"/>
  <c r="AR52" i="91"/>
  <c r="AQ52" i="91"/>
  <c r="AP52" i="91"/>
  <c r="AO52" i="91"/>
  <c r="AM52" i="91"/>
  <c r="BA51" i="91"/>
  <c r="AZ51" i="91"/>
  <c r="AY51" i="91"/>
  <c r="AX51" i="91"/>
  <c r="AW51" i="91"/>
  <c r="AV51" i="91"/>
  <c r="AU51" i="91"/>
  <c r="AT51" i="91"/>
  <c r="AS51" i="91"/>
  <c r="AR51" i="91"/>
  <c r="AQ51" i="91"/>
  <c r="AP51" i="91"/>
  <c r="AO51" i="91"/>
  <c r="AM51" i="91"/>
  <c r="BF48" i="91"/>
  <c r="BF45" i="91"/>
  <c r="AM45" i="91"/>
  <c r="AH45" i="91"/>
  <c r="AG45" i="91"/>
  <c r="AF45" i="91"/>
  <c r="AE45" i="91"/>
  <c r="AD45" i="91"/>
  <c r="AC45" i="91"/>
  <c r="AB45" i="91"/>
  <c r="AA45" i="91"/>
  <c r="Z45" i="91"/>
  <c r="Y45" i="91"/>
  <c r="X45" i="91"/>
  <c r="W45" i="91"/>
  <c r="V45" i="91"/>
  <c r="N45" i="91"/>
  <c r="M45" i="91"/>
  <c r="L45" i="91"/>
  <c r="K45" i="91"/>
  <c r="J45" i="91"/>
  <c r="I45" i="91"/>
  <c r="H45" i="91"/>
  <c r="G45" i="91"/>
  <c r="F45" i="91"/>
  <c r="E45" i="91"/>
  <c r="D45" i="91"/>
  <c r="C45" i="91"/>
  <c r="B45" i="91"/>
  <c r="AH44" i="91"/>
  <c r="AG44" i="91"/>
  <c r="AF44" i="91"/>
  <c r="AE44" i="91"/>
  <c r="AD44" i="91"/>
  <c r="AC44" i="91"/>
  <c r="AB44" i="91"/>
  <c r="AA44" i="91"/>
  <c r="Z44" i="91"/>
  <c r="Y44" i="91"/>
  <c r="X44" i="91"/>
  <c r="W44" i="91"/>
  <c r="N44" i="91"/>
  <c r="M44" i="91"/>
  <c r="L44" i="91"/>
  <c r="K44" i="91"/>
  <c r="J44" i="91"/>
  <c r="I44" i="91"/>
  <c r="H44" i="91"/>
  <c r="G44" i="91"/>
  <c r="F44" i="91"/>
  <c r="E44" i="91"/>
  <c r="D44" i="91"/>
  <c r="C44" i="91"/>
  <c r="B44" i="91"/>
  <c r="AH43" i="91"/>
  <c r="AG43" i="91"/>
  <c r="AF43" i="91"/>
  <c r="AE43" i="91"/>
  <c r="AD43" i="91"/>
  <c r="AC43" i="91"/>
  <c r="AB43" i="91"/>
  <c r="AA43" i="91"/>
  <c r="Z43" i="91"/>
  <c r="Y43" i="91"/>
  <c r="X43" i="91"/>
  <c r="W43" i="91"/>
  <c r="N43" i="91"/>
  <c r="M43" i="91"/>
  <c r="L43" i="91"/>
  <c r="K43" i="91"/>
  <c r="J43" i="91"/>
  <c r="I43" i="91"/>
  <c r="H43" i="91"/>
  <c r="G43" i="91"/>
  <c r="F43" i="91"/>
  <c r="E43" i="91"/>
  <c r="D43" i="91"/>
  <c r="C43" i="91"/>
  <c r="B43" i="91"/>
  <c r="AH42" i="91"/>
  <c r="AG42" i="91"/>
  <c r="AF42" i="91"/>
  <c r="AE42" i="91"/>
  <c r="AD42" i="91"/>
  <c r="AC42" i="91"/>
  <c r="AB42" i="91"/>
  <c r="AA42" i="91"/>
  <c r="Z42" i="91"/>
  <c r="Y42" i="91"/>
  <c r="X42" i="91"/>
  <c r="W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X41" i="91"/>
  <c r="AP41" i="91"/>
  <c r="BF40" i="91"/>
  <c r="BA40" i="91"/>
  <c r="AZ40" i="91"/>
  <c r="AY40" i="91"/>
  <c r="AX40" i="91"/>
  <c r="AW40" i="91"/>
  <c r="AV40" i="91"/>
  <c r="AU40" i="91"/>
  <c r="AT40" i="91"/>
  <c r="AS40" i="91"/>
  <c r="AR40" i="91"/>
  <c r="AQ40" i="91"/>
  <c r="AP40" i="91"/>
  <c r="AO40" i="91"/>
  <c r="AM40" i="91"/>
  <c r="BF39" i="91"/>
  <c r="BA39" i="91"/>
  <c r="AZ39" i="91"/>
  <c r="AY39" i="91"/>
  <c r="AX39" i="91"/>
  <c r="AW39" i="91"/>
  <c r="AV39" i="91"/>
  <c r="AU39" i="91"/>
  <c r="AT39" i="91"/>
  <c r="AS39" i="91"/>
  <c r="AR39" i="91"/>
  <c r="AQ39" i="91"/>
  <c r="AP39" i="91"/>
  <c r="AO39" i="91"/>
  <c r="AM39" i="91"/>
  <c r="BA38" i="91"/>
  <c r="AZ38" i="91"/>
  <c r="AY38" i="91"/>
  <c r="AX38" i="91"/>
  <c r="AW38" i="91"/>
  <c r="AV38" i="91"/>
  <c r="AU38" i="91"/>
  <c r="AT38" i="91"/>
  <c r="AS38" i="91"/>
  <c r="AR38" i="91"/>
  <c r="AQ38" i="91"/>
  <c r="AP38" i="91"/>
  <c r="AO38" i="91"/>
  <c r="AM38" i="91"/>
  <c r="BA37" i="91"/>
  <c r="AZ37" i="91"/>
  <c r="AY37" i="91"/>
  <c r="AX37" i="91"/>
  <c r="AW37" i="91"/>
  <c r="AV37" i="91"/>
  <c r="AU37" i="91"/>
  <c r="AT37" i="91"/>
  <c r="AS37" i="91"/>
  <c r="AR37" i="91"/>
  <c r="AQ37" i="91"/>
  <c r="AP37" i="91"/>
  <c r="AO37" i="91"/>
  <c r="AM37" i="91"/>
  <c r="BA36" i="91"/>
  <c r="AZ36" i="91"/>
  <c r="AY36" i="91"/>
  <c r="AX36" i="91"/>
  <c r="AW36" i="91"/>
  <c r="AV36" i="91"/>
  <c r="AU36" i="91"/>
  <c r="AT36" i="91"/>
  <c r="AS36" i="91"/>
  <c r="AR36" i="91"/>
  <c r="AQ36" i="91"/>
  <c r="AP36" i="91"/>
  <c r="AO36" i="91"/>
  <c r="AM36" i="91"/>
  <c r="BA35" i="91"/>
  <c r="AZ35" i="91"/>
  <c r="AY35" i="91"/>
  <c r="AX35" i="91"/>
  <c r="AW35" i="91"/>
  <c r="AV35" i="91"/>
  <c r="AU35" i="91"/>
  <c r="AT35" i="91"/>
  <c r="AS35" i="91"/>
  <c r="AR35" i="91"/>
  <c r="AQ35" i="91"/>
  <c r="AP35" i="91"/>
  <c r="AO35" i="91"/>
  <c r="AM35" i="91"/>
  <c r="BA34" i="91"/>
  <c r="AZ34" i="91"/>
  <c r="AY34" i="91"/>
  <c r="AX34" i="91"/>
  <c r="AW34" i="91"/>
  <c r="AV34" i="91"/>
  <c r="AU34" i="91"/>
  <c r="AT34" i="91"/>
  <c r="AS34" i="91"/>
  <c r="AR34" i="91"/>
  <c r="AQ34" i="91"/>
  <c r="AP34" i="91"/>
  <c r="AO34" i="91"/>
  <c r="AM34" i="91"/>
  <c r="BF33" i="91"/>
  <c r="BA33" i="91"/>
  <c r="AZ33" i="91"/>
  <c r="AY33" i="91"/>
  <c r="AX33" i="91"/>
  <c r="AW33" i="91"/>
  <c r="AV33" i="91"/>
  <c r="AU33" i="91"/>
  <c r="AT33" i="91"/>
  <c r="AS33" i="91"/>
  <c r="AR33" i="91"/>
  <c r="AQ33" i="91"/>
  <c r="AP33" i="91"/>
  <c r="AO33" i="91"/>
  <c r="AM33" i="91"/>
  <c r="BF32" i="91"/>
  <c r="BA32" i="91"/>
  <c r="AZ32" i="91"/>
  <c r="AY32" i="91"/>
  <c r="AX32" i="91"/>
  <c r="AW32" i="91"/>
  <c r="AV32" i="91"/>
  <c r="AU32" i="91"/>
  <c r="AT32" i="91"/>
  <c r="AS32" i="91"/>
  <c r="AR32" i="91"/>
  <c r="AQ32" i="91"/>
  <c r="AP32" i="91"/>
  <c r="AO32" i="91"/>
  <c r="AM32" i="91"/>
  <c r="BF31" i="91"/>
  <c r="BA31" i="91"/>
  <c r="AZ31" i="91"/>
  <c r="AY31" i="91"/>
  <c r="AX31" i="91"/>
  <c r="AW31" i="91"/>
  <c r="AV31" i="91"/>
  <c r="AU31" i="91"/>
  <c r="AT31" i="91"/>
  <c r="AS31" i="91"/>
  <c r="AR31" i="91"/>
  <c r="AQ31" i="91"/>
  <c r="AP31" i="91"/>
  <c r="AO31" i="91"/>
  <c r="AM31" i="91"/>
  <c r="BA30" i="91"/>
  <c r="AZ30" i="91"/>
  <c r="AY30" i="91"/>
  <c r="AX30" i="91"/>
  <c r="AW30" i="91"/>
  <c r="AV30" i="91"/>
  <c r="AU30" i="91"/>
  <c r="AT30" i="91"/>
  <c r="AS30" i="91"/>
  <c r="AR30" i="91"/>
  <c r="AQ30" i="91"/>
  <c r="AP30" i="91"/>
  <c r="AO30" i="91"/>
  <c r="AM30" i="91"/>
  <c r="AO29" i="91"/>
  <c r="AM29" i="91"/>
  <c r="BF26" i="91"/>
  <c r="BD23" i="91"/>
  <c r="AH23" i="91"/>
  <c r="AG23" i="91"/>
  <c r="AF23" i="91"/>
  <c r="AE23" i="91"/>
  <c r="AD23" i="91"/>
  <c r="AC23" i="91"/>
  <c r="AB23" i="91"/>
  <c r="AA23" i="91"/>
  <c r="Z23" i="91"/>
  <c r="Y23" i="91"/>
  <c r="X23" i="91"/>
  <c r="W23" i="91"/>
  <c r="V23" i="91"/>
  <c r="N23" i="91"/>
  <c r="M23" i="91"/>
  <c r="L23" i="91"/>
  <c r="K23" i="91"/>
  <c r="J23" i="91"/>
  <c r="I23" i="91"/>
  <c r="H23" i="91"/>
  <c r="G23" i="91"/>
  <c r="F23" i="91"/>
  <c r="E23" i="91"/>
  <c r="D23" i="91"/>
  <c r="C23" i="91"/>
  <c r="B23" i="91"/>
  <c r="BD22" i="91"/>
  <c r="AH22" i="91"/>
  <c r="AG22" i="91"/>
  <c r="AF22" i="91"/>
  <c r="AE22" i="91"/>
  <c r="AD22" i="91"/>
  <c r="AC22" i="91"/>
  <c r="AB22" i="91"/>
  <c r="AA22" i="91"/>
  <c r="Z22" i="91"/>
  <c r="Y22" i="91"/>
  <c r="X22" i="91"/>
  <c r="W22" i="91"/>
  <c r="V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BD21" i="91"/>
  <c r="AH21" i="91"/>
  <c r="AG21" i="91"/>
  <c r="AF21" i="91"/>
  <c r="AE21" i="91"/>
  <c r="AD21" i="91"/>
  <c r="AC21" i="91"/>
  <c r="AB21" i="91"/>
  <c r="AA21" i="91"/>
  <c r="Z21" i="91"/>
  <c r="Y21" i="91"/>
  <c r="X21" i="91"/>
  <c r="W21" i="91"/>
  <c r="V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BD20" i="91"/>
  <c r="AH20" i="91"/>
  <c r="AG20" i="91"/>
  <c r="AF20" i="91"/>
  <c r="AE20" i="91"/>
  <c r="AD20" i="91"/>
  <c r="AC20" i="91"/>
  <c r="AB20" i="91"/>
  <c r="AA20" i="91"/>
  <c r="Z20" i="91"/>
  <c r="Y20" i="91"/>
  <c r="X20" i="91"/>
  <c r="W20" i="91"/>
  <c r="V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BF18" i="91"/>
  <c r="BA18" i="91"/>
  <c r="AZ18" i="91"/>
  <c r="AY18" i="91"/>
  <c r="AX18" i="91"/>
  <c r="AW18" i="91"/>
  <c r="AV18" i="91"/>
  <c r="AU18" i="91"/>
  <c r="AT18" i="91"/>
  <c r="AS18" i="91"/>
  <c r="AR18" i="91"/>
  <c r="AQ18" i="91"/>
  <c r="AP18" i="91"/>
  <c r="AO18" i="91"/>
  <c r="BF17" i="91"/>
  <c r="BA17" i="91"/>
  <c r="AZ17" i="91"/>
  <c r="AY17" i="91"/>
  <c r="AX17" i="91"/>
  <c r="AW17" i="91"/>
  <c r="AV17" i="91"/>
  <c r="AU17" i="91"/>
  <c r="AT17" i="91"/>
  <c r="AS17" i="91"/>
  <c r="AR17" i="91"/>
  <c r="AQ17" i="91"/>
  <c r="AP17" i="91"/>
  <c r="AO17" i="91"/>
  <c r="AM17" i="91"/>
  <c r="BF16" i="91"/>
  <c r="BA16" i="91"/>
  <c r="AZ16" i="91"/>
  <c r="AY16" i="91"/>
  <c r="AX16" i="91"/>
  <c r="AW16" i="91"/>
  <c r="AV16" i="91"/>
  <c r="AU16" i="91"/>
  <c r="AT16" i="91"/>
  <c r="AS16" i="91"/>
  <c r="AR16" i="91"/>
  <c r="AQ16" i="91"/>
  <c r="AP16" i="91"/>
  <c r="AO16" i="91"/>
  <c r="AM16" i="91"/>
  <c r="BF15" i="91"/>
  <c r="BA15" i="91"/>
  <c r="AZ15" i="91"/>
  <c r="AY15" i="91"/>
  <c r="AX15" i="91"/>
  <c r="AW15" i="91"/>
  <c r="AV15" i="91"/>
  <c r="AU15" i="91"/>
  <c r="AT15" i="91"/>
  <c r="AS15" i="91"/>
  <c r="AR15" i="91"/>
  <c r="AQ15" i="91"/>
  <c r="AP15" i="91"/>
  <c r="AO15" i="91"/>
  <c r="AM15" i="91"/>
  <c r="BF14" i="91"/>
  <c r="BA14" i="91"/>
  <c r="AZ14" i="91"/>
  <c r="AY14" i="91"/>
  <c r="AX14" i="91"/>
  <c r="AW14" i="91"/>
  <c r="AV14" i="91"/>
  <c r="AU14" i="91"/>
  <c r="AT14" i="91"/>
  <c r="AS14" i="91"/>
  <c r="AR14" i="91"/>
  <c r="AQ14" i="91"/>
  <c r="AP14" i="91"/>
  <c r="AO14" i="91"/>
  <c r="AM14" i="91"/>
  <c r="BF13" i="91"/>
  <c r="BA13" i="91"/>
  <c r="AZ13" i="91"/>
  <c r="AY13" i="91"/>
  <c r="AX13" i="91"/>
  <c r="AW13" i="91"/>
  <c r="AV13" i="91"/>
  <c r="AU13" i="91"/>
  <c r="AT13" i="91"/>
  <c r="AS13" i="91"/>
  <c r="AR13" i="91"/>
  <c r="AQ13" i="91"/>
  <c r="AP13" i="91"/>
  <c r="AO13" i="91"/>
  <c r="AM13" i="91"/>
  <c r="BF12" i="91"/>
  <c r="BA12" i="91"/>
  <c r="AZ12" i="91"/>
  <c r="AY12" i="91"/>
  <c r="AX12" i="91"/>
  <c r="AW12" i="91"/>
  <c r="AV12" i="91"/>
  <c r="AU12" i="91"/>
  <c r="AT12" i="91"/>
  <c r="AS12" i="91"/>
  <c r="AR12" i="91"/>
  <c r="AQ12" i="91"/>
  <c r="AP12" i="91"/>
  <c r="AO12" i="91"/>
  <c r="AM12" i="91"/>
  <c r="BF11" i="91"/>
  <c r="BA11" i="91"/>
  <c r="AZ11" i="91"/>
  <c r="AY11" i="91"/>
  <c r="AX11" i="91"/>
  <c r="AW11" i="91"/>
  <c r="AV11" i="91"/>
  <c r="AU11" i="91"/>
  <c r="AT11" i="91"/>
  <c r="AS11" i="91"/>
  <c r="AR11" i="91"/>
  <c r="AQ11" i="91"/>
  <c r="AP11" i="91"/>
  <c r="AO11" i="91"/>
  <c r="AM11" i="91"/>
  <c r="BF10" i="91"/>
  <c r="BA10" i="91"/>
  <c r="AZ10" i="91"/>
  <c r="AY10" i="91"/>
  <c r="AX10" i="91"/>
  <c r="AW10" i="91"/>
  <c r="AV10" i="91"/>
  <c r="AU10" i="91"/>
  <c r="AT10" i="91"/>
  <c r="AS10" i="91"/>
  <c r="AR10" i="91"/>
  <c r="AQ10" i="91"/>
  <c r="AP10" i="91"/>
  <c r="AO10" i="91"/>
  <c r="AM10" i="91"/>
  <c r="BF9" i="91"/>
  <c r="BA9" i="91"/>
  <c r="AZ9" i="91"/>
  <c r="AY9" i="91"/>
  <c r="AX9" i="91"/>
  <c r="AW9" i="91"/>
  <c r="AV9" i="91"/>
  <c r="AU9" i="91"/>
  <c r="AT9" i="91"/>
  <c r="AS9" i="91"/>
  <c r="AR9" i="91"/>
  <c r="AQ9" i="91"/>
  <c r="AP9" i="91"/>
  <c r="AO9" i="91"/>
  <c r="AM9" i="91"/>
  <c r="BA8" i="91"/>
  <c r="AZ8" i="91"/>
  <c r="AY8" i="91"/>
  <c r="AX8" i="91"/>
  <c r="AW8" i="91"/>
  <c r="AV8" i="91"/>
  <c r="AU8" i="91"/>
  <c r="AT8" i="91"/>
  <c r="AS8" i="91"/>
  <c r="AR8" i="91"/>
  <c r="AQ8" i="91"/>
  <c r="AP8" i="91"/>
  <c r="AO8" i="91"/>
  <c r="AM8" i="91"/>
  <c r="BA7" i="91"/>
  <c r="AZ7" i="91"/>
  <c r="AY7" i="91"/>
  <c r="AX7" i="91"/>
  <c r="AW7" i="91"/>
  <c r="AV7" i="91"/>
  <c r="AU7" i="91"/>
  <c r="AT7" i="91"/>
  <c r="AS7" i="91"/>
  <c r="AR7" i="91"/>
  <c r="AQ7" i="91"/>
  <c r="AP7" i="91"/>
  <c r="AO7" i="91"/>
  <c r="AM7" i="91"/>
  <c r="BF40" i="92" l="1"/>
  <c r="AR44" i="92"/>
  <c r="AV44" i="92"/>
  <c r="BE67" i="92"/>
  <c r="AQ42" i="92"/>
  <c r="AU42" i="92"/>
  <c r="AY42" i="92"/>
  <c r="AO67" i="92"/>
  <c r="AS43" i="92"/>
  <c r="AW43" i="92"/>
  <c r="BA43" i="92"/>
  <c r="AZ44" i="92"/>
  <c r="AR67" i="92"/>
  <c r="AV67" i="92"/>
  <c r="AZ67" i="92"/>
  <c r="AP43" i="92"/>
  <c r="AT43" i="92"/>
  <c r="AS67" i="92"/>
  <c r="AX43" i="92"/>
  <c r="S44" i="92"/>
  <c r="BE45" i="92"/>
  <c r="AS23" i="92"/>
  <c r="AW23" i="92"/>
  <c r="BA23" i="92"/>
  <c r="AR21" i="92"/>
  <c r="AV21" i="92"/>
  <c r="AZ21" i="92"/>
  <c r="AP22" i="92"/>
  <c r="AT22" i="92"/>
  <c r="AX22" i="92"/>
  <c r="AS64" i="91"/>
  <c r="AW64" i="91"/>
  <c r="S67" i="92"/>
  <c r="S45" i="92"/>
  <c r="AM23" i="92"/>
  <c r="S23" i="92"/>
  <c r="BE66" i="92"/>
  <c r="BF39" i="92"/>
  <c r="BF38" i="92"/>
  <c r="AM43" i="91"/>
  <c r="BF43" i="91"/>
  <c r="BF35" i="92"/>
  <c r="AM44" i="92"/>
  <c r="BF37" i="92"/>
  <c r="S66" i="92"/>
  <c r="S22" i="92"/>
  <c r="AM43" i="92"/>
  <c r="BF36" i="92"/>
  <c r="AM21" i="92"/>
  <c r="AM65" i="92"/>
  <c r="S65" i="92"/>
  <c r="BF34" i="92"/>
  <c r="S43" i="92"/>
  <c r="S21" i="92"/>
  <c r="AM65" i="91"/>
  <c r="AM21" i="91"/>
  <c r="BE21" i="91"/>
  <c r="BF21" i="91" s="1"/>
  <c r="BE22" i="91"/>
  <c r="BF22" i="91" s="1"/>
  <c r="BE23" i="91"/>
  <c r="BF23" i="91" s="1"/>
  <c r="S20" i="91"/>
  <c r="BE20" i="91"/>
  <c r="BF20" i="91" s="1"/>
  <c r="BF31" i="92"/>
  <c r="BF32" i="92"/>
  <c r="BF33" i="92"/>
  <c r="AQ67" i="91"/>
  <c r="AU67" i="91"/>
  <c r="AS67" i="91"/>
  <c r="AQ42" i="91"/>
  <c r="AU42" i="91"/>
  <c r="AQ44" i="91"/>
  <c r="AU44" i="91"/>
  <c r="AY44" i="91"/>
  <c r="AU23" i="91"/>
  <c r="AQ20" i="91"/>
  <c r="AU20" i="91"/>
  <c r="AY20" i="91"/>
  <c r="AO21" i="91"/>
  <c r="AS21" i="91"/>
  <c r="AW21" i="91"/>
  <c r="BA21" i="91"/>
  <c r="AQ22" i="91"/>
  <c r="AU22" i="91"/>
  <c r="AY22" i="91"/>
  <c r="AO23" i="91"/>
  <c r="AS23" i="91"/>
  <c r="AW23" i="91"/>
  <c r="BA23" i="91"/>
  <c r="AR44" i="91"/>
  <c r="AV44" i="91"/>
  <c r="AZ44" i="91"/>
  <c r="AP45" i="91"/>
  <c r="AT45" i="91"/>
  <c r="AX45" i="91"/>
  <c r="AO66" i="91"/>
  <c r="AS66" i="91"/>
  <c r="AW66" i="91"/>
  <c r="BA66" i="91"/>
  <c r="AR67" i="91"/>
  <c r="AV67" i="91"/>
  <c r="AO43" i="91"/>
  <c r="AS43" i="91"/>
  <c r="AW43" i="91"/>
  <c r="AQ65" i="91"/>
  <c r="AU65" i="91"/>
  <c r="AY65" i="91"/>
  <c r="AP66" i="91"/>
  <c r="S42" i="92"/>
  <c r="S20" i="92"/>
  <c r="BF42" i="91"/>
  <c r="S64" i="92"/>
  <c r="AM42" i="92"/>
  <c r="AM20" i="92"/>
  <c r="AM64" i="91"/>
  <c r="BA63" i="91"/>
  <c r="BA64" i="91"/>
  <c r="AY67" i="91"/>
  <c r="AZ63" i="91"/>
  <c r="BA43" i="91"/>
  <c r="AY42" i="91"/>
  <c r="BA41" i="91"/>
  <c r="AR45" i="91"/>
  <c r="AZ45" i="91"/>
  <c r="AR41" i="91"/>
  <c r="AQ45" i="91"/>
  <c r="AY45" i="91"/>
  <c r="BA19" i="91"/>
  <c r="AS19" i="91"/>
  <c r="AU63" i="91"/>
  <c r="AT43" i="91"/>
  <c r="AO44" i="91"/>
  <c r="AW44" i="91"/>
  <c r="AP64" i="91"/>
  <c r="AT64" i="91"/>
  <c r="AX64" i="91"/>
  <c r="AR65" i="91"/>
  <c r="AV65" i="91"/>
  <c r="AZ65" i="91"/>
  <c r="AT66" i="91"/>
  <c r="AX66" i="91"/>
  <c r="AZ67" i="91"/>
  <c r="AX67" i="91"/>
  <c r="AO41" i="91"/>
  <c r="AQ63" i="91"/>
  <c r="AP20" i="91"/>
  <c r="AT20" i="91"/>
  <c r="AX20" i="91"/>
  <c r="AR21" i="91"/>
  <c r="AV21" i="91"/>
  <c r="AZ21" i="91"/>
  <c r="AP22" i="91"/>
  <c r="AT22" i="91"/>
  <c r="AX22" i="91"/>
  <c r="AR23" i="91"/>
  <c r="AV23" i="91"/>
  <c r="AZ23" i="91"/>
  <c r="AP42" i="91"/>
  <c r="AT42" i="91"/>
  <c r="AX42" i="91"/>
  <c r="AR43" i="91"/>
  <c r="AV43" i="91"/>
  <c r="AZ43" i="91"/>
  <c r="AT44" i="91"/>
  <c r="AO45" i="91"/>
  <c r="AS45" i="91"/>
  <c r="AW45" i="91"/>
  <c r="BA45" i="91"/>
  <c r="BF52" i="91"/>
  <c r="AV41" i="91"/>
  <c r="AR20" i="91"/>
  <c r="AV20" i="91"/>
  <c r="AZ20" i="91"/>
  <c r="AP21" i="91"/>
  <c r="AT21" i="91"/>
  <c r="AX21" i="91"/>
  <c r="AR22" i="91"/>
  <c r="AV22" i="91"/>
  <c r="AZ22" i="91"/>
  <c r="AP23" i="91"/>
  <c r="AT23" i="91"/>
  <c r="AX23" i="91"/>
  <c r="BF30" i="91"/>
  <c r="AR42" i="91"/>
  <c r="AV42" i="91"/>
  <c r="AZ42" i="91"/>
  <c r="AP43" i="91"/>
  <c r="AX43" i="91"/>
  <c r="AU45" i="91"/>
  <c r="AQ64" i="91"/>
  <c r="AU64" i="91"/>
  <c r="AY64" i="91"/>
  <c r="AO65" i="91"/>
  <c r="AS65" i="91"/>
  <c r="AW65" i="91"/>
  <c r="BA65" i="91"/>
  <c r="AQ66" i="91"/>
  <c r="AU66" i="91"/>
  <c r="AY66" i="91"/>
  <c r="AO67" i="91"/>
  <c r="AW67" i="91"/>
  <c r="BA67" i="91"/>
  <c r="AV19" i="91"/>
  <c r="AQ41" i="91"/>
  <c r="AX63" i="91"/>
  <c r="AP44" i="91"/>
  <c r="AX44" i="91"/>
  <c r="AZ41" i="91"/>
  <c r="BF7" i="91"/>
  <c r="BF8" i="91"/>
  <c r="AO20" i="91"/>
  <c r="AS20" i="91"/>
  <c r="AW20" i="91"/>
  <c r="BA20" i="91"/>
  <c r="AQ21" i="91"/>
  <c r="AU21" i="91"/>
  <c r="AY21" i="91"/>
  <c r="AO22" i="91"/>
  <c r="AS22" i="91"/>
  <c r="AW22" i="91"/>
  <c r="BA22" i="91"/>
  <c r="AQ23" i="91"/>
  <c r="AY23" i="91"/>
  <c r="AO42" i="91"/>
  <c r="AS42" i="91"/>
  <c r="AW42" i="91"/>
  <c r="BA42" i="91"/>
  <c r="AQ43" i="91"/>
  <c r="AU43" i="91"/>
  <c r="AY43" i="91"/>
  <c r="AS44" i="91"/>
  <c r="BA44" i="91"/>
  <c r="AV45" i="91"/>
  <c r="AR64" i="91"/>
  <c r="AV64" i="91"/>
  <c r="AZ64" i="91"/>
  <c r="AP65" i="91"/>
  <c r="AT65" i="91"/>
  <c r="AX65" i="91"/>
  <c r="AR66" i="91"/>
  <c r="AV66" i="91"/>
  <c r="AZ66" i="91"/>
  <c r="AP67" i="91"/>
  <c r="AT67" i="91"/>
  <c r="AT23" i="92"/>
  <c r="AX23" i="92"/>
  <c r="AR42" i="92"/>
  <c r="AV42" i="92"/>
  <c r="AO22" i="92"/>
  <c r="AR23" i="92"/>
  <c r="AV23" i="92"/>
  <c r="AZ23" i="92"/>
  <c r="AX20" i="92"/>
  <c r="AQ20" i="92"/>
  <c r="AU20" i="92"/>
  <c r="AY20" i="92"/>
  <c r="AO21" i="92"/>
  <c r="AS21" i="92"/>
  <c r="AW21" i="92"/>
  <c r="BA21" i="92"/>
  <c r="AQ22" i="92"/>
  <c r="AU22" i="92"/>
  <c r="AY22" i="92"/>
  <c r="AO23" i="92"/>
  <c r="AR45" i="92"/>
  <c r="AV45" i="92"/>
  <c r="AZ45" i="92"/>
  <c r="AP64" i="92"/>
  <c r="AT64" i="92"/>
  <c r="AX64" i="92"/>
  <c r="AO65" i="92"/>
  <c r="AS65" i="92"/>
  <c r="AW65" i="92"/>
  <c r="BA65" i="92"/>
  <c r="BA67" i="92"/>
  <c r="BF30" i="92"/>
  <c r="AR20" i="92"/>
  <c r="AV20" i="92"/>
  <c r="AZ20" i="92"/>
  <c r="AP23" i="92"/>
  <c r="BA44" i="92"/>
  <c r="AQ44" i="92"/>
  <c r="AU44" i="92"/>
  <c r="AY44" i="92"/>
  <c r="AO45" i="92"/>
  <c r="AS45" i="92"/>
  <c r="AW45" i="92"/>
  <c r="BA45" i="92"/>
  <c r="AQ64" i="92"/>
  <c r="AU64" i="92"/>
  <c r="AY64" i="92"/>
  <c r="AP65" i="92"/>
  <c r="AT65" i="92"/>
  <c r="AX65" i="92"/>
  <c r="AO20" i="92"/>
  <c r="AS20" i="92"/>
  <c r="AW20" i="92"/>
  <c r="BA20" i="92"/>
  <c r="AP21" i="92"/>
  <c r="AT21" i="92"/>
  <c r="AX21" i="92"/>
  <c r="AR22" i="92"/>
  <c r="AV22" i="92"/>
  <c r="AZ22" i="92"/>
  <c r="AZ42" i="92"/>
  <c r="AS42" i="92"/>
  <c r="AW42" i="92"/>
  <c r="BA42" i="92"/>
  <c r="AQ43" i="92"/>
  <c r="AU43" i="92"/>
  <c r="AY43" i="92"/>
  <c r="AS44" i="92"/>
  <c r="AW44" i="92"/>
  <c r="AP45" i="92"/>
  <c r="AT45" i="92"/>
  <c r="AX45" i="92"/>
  <c r="AR64" i="92"/>
  <c r="AV64" i="92"/>
  <c r="AZ64" i="92"/>
  <c r="AQ65" i="92"/>
  <c r="AU65" i="92"/>
  <c r="AY65" i="92"/>
  <c r="AR66" i="92"/>
  <c r="AV66" i="92"/>
  <c r="AZ66" i="92"/>
  <c r="AW67" i="92"/>
  <c r="AP67" i="92"/>
  <c r="AT67" i="92"/>
  <c r="AX67" i="92"/>
  <c r="BF8" i="92"/>
  <c r="AQ23" i="92"/>
  <c r="AU23" i="92"/>
  <c r="AY23" i="92"/>
  <c r="AP20" i="92"/>
  <c r="AT20" i="92"/>
  <c r="AQ21" i="92"/>
  <c r="AU21" i="92"/>
  <c r="AY21" i="92"/>
  <c r="AS22" i="92"/>
  <c r="AW22" i="92"/>
  <c r="BA22" i="92"/>
  <c r="BF29" i="92"/>
  <c r="AP42" i="92"/>
  <c r="AT42" i="92"/>
  <c r="AX42" i="92"/>
  <c r="AR43" i="92"/>
  <c r="AV43" i="92"/>
  <c r="AZ43" i="92"/>
  <c r="AP44" i="92"/>
  <c r="AT44" i="92"/>
  <c r="AX44" i="92"/>
  <c r="AQ45" i="92"/>
  <c r="AU45" i="92"/>
  <c r="AY45" i="92"/>
  <c r="AO64" i="92"/>
  <c r="AS64" i="92"/>
  <c r="AW64" i="92"/>
  <c r="BA64" i="92"/>
  <c r="AR65" i="92"/>
  <c r="AV65" i="92"/>
  <c r="AZ65" i="92"/>
  <c r="BE65" i="92"/>
  <c r="AO66" i="92"/>
  <c r="AS66" i="92"/>
  <c r="AW66" i="92"/>
  <c r="BA66" i="92"/>
  <c r="AQ67" i="92"/>
  <c r="AU67" i="92"/>
  <c r="AY67" i="92"/>
  <c r="P62" i="70"/>
  <c r="AM45" i="92"/>
  <c r="BF63" i="92"/>
  <c r="BE41" i="92"/>
  <c r="BF41" i="92" s="1"/>
  <c r="AM19" i="92"/>
  <c r="BF7" i="92"/>
  <c r="S19" i="92"/>
  <c r="BF29" i="91"/>
  <c r="BF41" i="91"/>
  <c r="AM67" i="91"/>
  <c r="AM66" i="91"/>
  <c r="BF51" i="91"/>
  <c r="P63" i="70"/>
  <c r="P66" i="70"/>
  <c r="AW63" i="91"/>
  <c r="AW41" i="91"/>
  <c r="AW19" i="91"/>
  <c r="AQ19" i="91"/>
  <c r="AY19" i="91"/>
  <c r="AM26" i="92"/>
  <c r="BF26" i="92" s="1"/>
  <c r="BE42" i="92"/>
  <c r="BE43" i="92"/>
  <c r="BE44" i="92"/>
  <c r="AM66" i="92"/>
  <c r="A41" i="92"/>
  <c r="BE19" i="92"/>
  <c r="BF19" i="92" s="1"/>
  <c r="BE20" i="92"/>
  <c r="BE21" i="92"/>
  <c r="BE22" i="92"/>
  <c r="BE23" i="92"/>
  <c r="BF23" i="92" s="1"/>
  <c r="AM20" i="91"/>
  <c r="AM41" i="91"/>
  <c r="AM42" i="91"/>
  <c r="BF63" i="91"/>
  <c r="AM22" i="91"/>
  <c r="AM23" i="91"/>
  <c r="BF66" i="92" l="1"/>
  <c r="BF67" i="92"/>
  <c r="BF45" i="92"/>
  <c r="BF44" i="92"/>
  <c r="BF21" i="92"/>
  <c r="BF22" i="92"/>
  <c r="BF43" i="92"/>
  <c r="BF65" i="92"/>
  <c r="BF20" i="92"/>
  <c r="BF42" i="92"/>
  <c r="BF19" i="91"/>
  <c r="BE64" i="92"/>
  <c r="BF64" i="92" s="1"/>
  <c r="AM64" i="92"/>
  <c r="R21" i="87" l="1"/>
  <c r="R32" i="87"/>
  <c r="D50" i="2"/>
  <c r="C50" i="2"/>
  <c r="Y32" i="87"/>
  <c r="X32" i="87"/>
  <c r="Y31" i="87"/>
  <c r="Y29" i="87"/>
  <c r="Y26" i="87"/>
  <c r="X26" i="87"/>
  <c r="Y23" i="87"/>
  <c r="X23" i="87"/>
  <c r="Y21" i="87"/>
  <c r="X21" i="87"/>
  <c r="Y20" i="87"/>
  <c r="Y18" i="87"/>
  <c r="Y15" i="87"/>
  <c r="X15" i="87"/>
  <c r="Y12" i="87"/>
  <c r="X12" i="87"/>
  <c r="Y10" i="87"/>
  <c r="X10" i="87"/>
  <c r="Y9" i="87"/>
  <c r="R33" i="87" l="1"/>
  <c r="T33" i="87"/>
  <c r="R22" i="87"/>
  <c r="T22" i="87"/>
  <c r="Y33" i="87"/>
  <c r="Y22" i="87"/>
  <c r="Y11" i="87"/>
  <c r="J70" i="70"/>
  <c r="K70" i="70"/>
  <c r="D70" i="70"/>
  <c r="E70" i="70"/>
  <c r="B52" i="70"/>
  <c r="C52" i="70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F48" i="70"/>
  <c r="F49" i="70"/>
  <c r="F50" i="70"/>
  <c r="F51" i="70"/>
  <c r="F52" i="70" l="1"/>
  <c r="P48" i="70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D53" i="2" l="1"/>
  <c r="C53" i="2"/>
  <c r="C7" i="2" l="1"/>
  <c r="D7" i="2"/>
  <c r="C10" i="2"/>
  <c r="D10" i="2"/>
  <c r="N28" i="66"/>
  <c r="O28" i="66"/>
  <c r="L28" i="66"/>
  <c r="F28" i="66"/>
  <c r="O25" i="66"/>
  <c r="N26" i="66"/>
  <c r="O26" i="66"/>
  <c r="N27" i="66"/>
  <c r="O27" i="66"/>
  <c r="O29" i="66"/>
  <c r="B61" i="3"/>
  <c r="C61" i="3"/>
  <c r="H32" i="70"/>
  <c r="I32" i="70"/>
  <c r="B32" i="66"/>
  <c r="C32" i="66"/>
  <c r="F32" i="70" l="1"/>
  <c r="P28" i="66"/>
  <c r="P27" i="66"/>
  <c r="P26" i="66"/>
  <c r="J62" i="3"/>
  <c r="F26" i="66"/>
  <c r="F27" i="66"/>
  <c r="L26" i="66"/>
  <c r="L27" i="66"/>
  <c r="O30" i="66"/>
  <c r="N18" i="70"/>
  <c r="O18" i="70"/>
  <c r="N91" i="68"/>
  <c r="O91" i="68"/>
  <c r="N92" i="68"/>
  <c r="O92" i="68"/>
  <c r="N93" i="68"/>
  <c r="O93" i="68"/>
  <c r="N94" i="68"/>
  <c r="O94" i="68"/>
  <c r="L92" i="68"/>
  <c r="L93" i="68"/>
  <c r="L94" i="68"/>
  <c r="F93" i="68"/>
  <c r="F94" i="68"/>
  <c r="N52" i="66"/>
  <c r="O52" i="66"/>
  <c r="L52" i="66"/>
  <c r="F52" i="66"/>
  <c r="O22" i="66"/>
  <c r="N23" i="66"/>
  <c r="O23" i="66"/>
  <c r="L23" i="66"/>
  <c r="F23" i="66"/>
  <c r="N56" i="68"/>
  <c r="O56" i="68"/>
  <c r="L56" i="68"/>
  <c r="F56" i="68"/>
  <c r="N51" i="66"/>
  <c r="O51" i="66"/>
  <c r="L51" i="66"/>
  <c r="F51" i="66"/>
  <c r="N56" i="3"/>
  <c r="O56" i="3"/>
  <c r="L56" i="3"/>
  <c r="F56" i="3"/>
  <c r="P91" i="68" l="1"/>
  <c r="P56" i="68"/>
  <c r="P92" i="68"/>
  <c r="P52" i="66"/>
  <c r="P94" i="68"/>
  <c r="P93" i="68"/>
  <c r="P51" i="66"/>
  <c r="P23" i="66"/>
  <c r="P18" i="70"/>
  <c r="P56" i="3"/>
  <c r="Q5" i="2"/>
  <c r="M5" i="2"/>
  <c r="W34" i="87"/>
  <c r="V34" i="87"/>
  <c r="F34" i="87"/>
  <c r="E34" i="87"/>
  <c r="D34" i="87"/>
  <c r="C34" i="87"/>
  <c r="B34" i="87"/>
  <c r="W32" i="87"/>
  <c r="V32" i="87"/>
  <c r="P32" i="87"/>
  <c r="Q33" i="87" s="1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W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W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W26" i="87"/>
  <c r="V26" i="87"/>
  <c r="U26" i="87"/>
  <c r="W23" i="87"/>
  <c r="V23" i="87"/>
  <c r="F23" i="87"/>
  <c r="E23" i="87"/>
  <c r="D23" i="87"/>
  <c r="C23" i="87"/>
  <c r="B23" i="87"/>
  <c r="W21" i="87"/>
  <c r="V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L19" i="87"/>
  <c r="AL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L17" i="87"/>
  <c r="AL16" i="87"/>
  <c r="AL15" i="87"/>
  <c r="W15" i="87"/>
  <c r="V15" i="87"/>
  <c r="U15" i="87"/>
  <c r="AL14" i="87"/>
  <c r="V14" i="87"/>
  <c r="V25" i="87" s="1"/>
  <c r="AL13" i="87"/>
  <c r="AL12" i="87"/>
  <c r="W12" i="87"/>
  <c r="V12" i="87"/>
  <c r="F12" i="87"/>
  <c r="E12" i="87"/>
  <c r="D12" i="87"/>
  <c r="C12" i="87"/>
  <c r="B12" i="87"/>
  <c r="AL11" i="87"/>
  <c r="AL10" i="87"/>
  <c r="W10" i="87"/>
  <c r="V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L9" i="87"/>
  <c r="W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L8" i="87"/>
  <c r="P7" i="87"/>
  <c r="O7" i="87"/>
  <c r="N7" i="87"/>
  <c r="M7" i="87"/>
  <c r="L7" i="87"/>
  <c r="I7" i="87"/>
  <c r="H7" i="87"/>
  <c r="G7" i="87"/>
  <c r="F7" i="87"/>
  <c r="E7" i="87"/>
  <c r="D7" i="87"/>
  <c r="C7" i="87"/>
  <c r="J6" i="87"/>
  <c r="K7" i="87" s="1"/>
  <c r="Q22" i="87" l="1"/>
  <c r="Q11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W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W22" i="87"/>
  <c r="W11" i="87"/>
  <c r="D33" i="87"/>
  <c r="L33" i="87"/>
  <c r="G22" i="87"/>
  <c r="O22" i="87"/>
  <c r="J7" i="87"/>
  <c r="K11" i="87" l="1"/>
  <c r="N49" i="66"/>
  <c r="O49" i="66"/>
  <c r="N50" i="66"/>
  <c r="O50" i="66"/>
  <c r="L49" i="66"/>
  <c r="L50" i="66"/>
  <c r="F49" i="66"/>
  <c r="F50" i="66"/>
  <c r="O83" i="68"/>
  <c r="N82" i="68"/>
  <c r="O82" i="68"/>
  <c r="L82" i="68"/>
  <c r="F82" i="68"/>
  <c r="N58" i="68"/>
  <c r="O58" i="68"/>
  <c r="N59" i="68"/>
  <c r="O59" i="68"/>
  <c r="L58" i="68"/>
  <c r="F58" i="68"/>
  <c r="I32" i="66"/>
  <c r="H32" i="66"/>
  <c r="B61" i="68"/>
  <c r="C61" i="68"/>
  <c r="L79" i="68"/>
  <c r="N79" i="68"/>
  <c r="O79" i="68"/>
  <c r="L80" i="68"/>
  <c r="N80" i="68"/>
  <c r="O80" i="68"/>
  <c r="F79" i="68"/>
  <c r="L48" i="66"/>
  <c r="N48" i="66"/>
  <c r="O48" i="66"/>
  <c r="F48" i="66"/>
  <c r="L57" i="3"/>
  <c r="N57" i="3"/>
  <c r="O57" i="3"/>
  <c r="L58" i="3"/>
  <c r="N58" i="3"/>
  <c r="O58" i="3"/>
  <c r="F57" i="3"/>
  <c r="N54" i="66"/>
  <c r="O54" i="66"/>
  <c r="L54" i="66"/>
  <c r="F54" i="66"/>
  <c r="P50" i="66" l="1"/>
  <c r="P49" i="66"/>
  <c r="P82" i="68"/>
  <c r="P59" i="68"/>
  <c r="P48" i="66"/>
  <c r="P58" i="68"/>
  <c r="P79" i="68"/>
  <c r="P58" i="3"/>
  <c r="P80" i="68"/>
  <c r="P57" i="3"/>
  <c r="P54" i="66"/>
  <c r="N77" i="68" l="1"/>
  <c r="O77" i="68"/>
  <c r="N78" i="68"/>
  <c r="O78" i="68"/>
  <c r="L77" i="68"/>
  <c r="L78" i="68"/>
  <c r="F77" i="68"/>
  <c r="N27" i="68"/>
  <c r="O27" i="68"/>
  <c r="L27" i="68"/>
  <c r="F27" i="68"/>
  <c r="N93" i="3"/>
  <c r="O93" i="3"/>
  <c r="N94" i="3"/>
  <c r="O94" i="3"/>
  <c r="L93" i="3"/>
  <c r="F93" i="3"/>
  <c r="N55" i="3"/>
  <c r="O55" i="3"/>
  <c r="L55" i="3"/>
  <c r="F55" i="3"/>
  <c r="P27" i="68" l="1"/>
  <c r="P55" i="3"/>
  <c r="P94" i="3"/>
  <c r="P77" i="68"/>
  <c r="P78" i="68"/>
  <c r="P93" i="3"/>
  <c r="N70" i="66"/>
  <c r="O70" i="66"/>
  <c r="N71" i="66"/>
  <c r="O71" i="66"/>
  <c r="L70" i="66"/>
  <c r="L71" i="66"/>
  <c r="F70" i="66"/>
  <c r="O20" i="66"/>
  <c r="N21" i="66"/>
  <c r="O21" i="66"/>
  <c r="O31" i="66"/>
  <c r="L21" i="66"/>
  <c r="F21" i="66"/>
  <c r="F54" i="3"/>
  <c r="N54" i="3"/>
  <c r="O54" i="3"/>
  <c r="L54" i="3"/>
  <c r="F81" i="68"/>
  <c r="N68" i="66"/>
  <c r="O68" i="66"/>
  <c r="O69" i="66"/>
  <c r="L68" i="66"/>
  <c r="F68" i="66"/>
  <c r="F71" i="66"/>
  <c r="N16" i="66"/>
  <c r="O16" i="66"/>
  <c r="N17" i="66"/>
  <c r="O17" i="66"/>
  <c r="N18" i="66"/>
  <c r="O18" i="66"/>
  <c r="O19" i="66"/>
  <c r="L16" i="66"/>
  <c r="L17" i="66"/>
  <c r="L18" i="66"/>
  <c r="F16" i="66"/>
  <c r="F52" i="3"/>
  <c r="N52" i="3"/>
  <c r="O52" i="3"/>
  <c r="L52" i="3"/>
  <c r="P70" i="66" l="1"/>
  <c r="P21" i="66"/>
  <c r="P71" i="66"/>
  <c r="P54" i="3"/>
  <c r="P18" i="66"/>
  <c r="P52" i="3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N57" i="68"/>
  <c r="O57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O14" i="66"/>
  <c r="N15" i="66"/>
  <c r="O15" i="66"/>
  <c r="L8" i="66"/>
  <c r="L9" i="66"/>
  <c r="L10" i="66"/>
  <c r="L11" i="66"/>
  <c r="L12" i="66"/>
  <c r="L13" i="66"/>
  <c r="L15" i="66"/>
  <c r="F9" i="66"/>
  <c r="F10" i="66"/>
  <c r="F11" i="66"/>
  <c r="F12" i="66"/>
  <c r="F13" i="66"/>
  <c r="F15" i="66"/>
  <c r="F17" i="66"/>
  <c r="F18" i="66"/>
  <c r="P65" i="66" l="1"/>
  <c r="P81" i="68"/>
  <c r="P67" i="66"/>
  <c r="P62" i="66"/>
  <c r="P15" i="66"/>
  <c r="P12" i="66"/>
  <c r="P13" i="66"/>
  <c r="P10" i="66"/>
  <c r="P9" i="66"/>
  <c r="P11" i="66"/>
  <c r="P57" i="68"/>
  <c r="J47" i="2" l="1"/>
  <c r="I47" i="2"/>
  <c r="D47" i="2"/>
  <c r="C47" i="2"/>
  <c r="J27" i="2"/>
  <c r="I27" i="2"/>
  <c r="D27" i="2"/>
  <c r="C27" i="2"/>
  <c r="J7" i="2"/>
  <c r="I7" i="2"/>
  <c r="G7" i="2" l="1"/>
  <c r="O47" i="2"/>
  <c r="G27" i="2"/>
  <c r="M47" i="2"/>
  <c r="P47" i="2"/>
  <c r="G47" i="2"/>
  <c r="P27" i="2"/>
  <c r="M27" i="2"/>
  <c r="O27" i="2"/>
  <c r="M7" i="2"/>
  <c r="P7" i="2"/>
  <c r="O7" i="2"/>
  <c r="Q47" i="2" l="1"/>
  <c r="Q27" i="2"/>
  <c r="Q7" i="2"/>
  <c r="N46" i="66" l="1"/>
  <c r="O46" i="66"/>
  <c r="N47" i="66"/>
  <c r="O47" i="66"/>
  <c r="L46" i="66"/>
  <c r="L47" i="66"/>
  <c r="F46" i="66"/>
  <c r="F47" i="66"/>
  <c r="B55" i="66"/>
  <c r="C55" i="6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P5" i="68"/>
  <c r="L5" i="68"/>
  <c r="H55" i="66"/>
  <c r="I55" i="66"/>
  <c r="Q25" i="2"/>
  <c r="M25" i="2"/>
  <c r="G25" i="2"/>
  <c r="F83" i="66" l="1"/>
  <c r="N55" i="66"/>
  <c r="P47" i="66"/>
  <c r="O55" i="66"/>
  <c r="P46" i="66"/>
  <c r="B95" i="3"/>
  <c r="C95" i="3"/>
  <c r="P55" i="66" l="1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F37" i="3"/>
  <c r="L37" i="3" s="1"/>
  <c r="P37" i="3" s="1"/>
  <c r="L5" i="3"/>
  <c r="P5" i="3" s="1"/>
  <c r="O5" i="34"/>
  <c r="S5" i="34" s="1"/>
  <c r="G45" i="2"/>
  <c r="M45" i="2" s="1"/>
  <c r="F66" i="3" l="1"/>
  <c r="L66" i="3" s="1"/>
  <c r="P66" i="3" s="1"/>
  <c r="L37" i="70" l="1"/>
  <c r="L57" i="70" s="1"/>
  <c r="F37" i="70"/>
  <c r="F57" i="70" s="1"/>
  <c r="L37" i="68"/>
  <c r="L66" i="68" s="1"/>
  <c r="F37" i="68"/>
  <c r="F66" i="68" s="1"/>
  <c r="L60" i="66"/>
  <c r="F60" i="66"/>
  <c r="L38" i="3"/>
  <c r="F38" i="3"/>
  <c r="F67" i="3" s="1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P92" i="3" l="1"/>
  <c r="P90" i="3"/>
  <c r="P89" i="3"/>
  <c r="P91" i="3"/>
  <c r="I61" i="3" l="1"/>
  <c r="H61" i="3" l="1"/>
  <c r="D59" i="70" l="1"/>
  <c r="D60" i="70"/>
  <c r="D61" i="70"/>
  <c r="D62" i="70"/>
  <c r="D63" i="70"/>
  <c r="D64" i="70"/>
  <c r="D65" i="70"/>
  <c r="D66" i="70"/>
  <c r="D67" i="70"/>
  <c r="D68" i="70"/>
  <c r="D69" i="70"/>
  <c r="N87" i="3"/>
  <c r="O87" i="3"/>
  <c r="N88" i="3"/>
  <c r="O88" i="3"/>
  <c r="L87" i="3"/>
  <c r="L88" i="3"/>
  <c r="F87" i="3"/>
  <c r="F88" i="3"/>
  <c r="F61" i="68" l="1"/>
  <c r="P87" i="3"/>
  <c r="N61" i="68"/>
  <c r="O61" i="68"/>
  <c r="P88" i="3"/>
  <c r="L61" i="68"/>
  <c r="T19" i="71"/>
  <c r="E19" i="71"/>
  <c r="T18" i="71"/>
  <c r="E18" i="71"/>
  <c r="T17" i="71"/>
  <c r="E17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L19" i="71" l="1"/>
  <c r="E57" i="71"/>
  <c r="L57" i="71" s="1"/>
  <c r="L18" i="71"/>
  <c r="E56" i="71"/>
  <c r="L56" i="71" s="1"/>
  <c r="L17" i="71"/>
  <c r="E55" i="71"/>
  <c r="L55" i="71" s="1"/>
  <c r="S17" i="71"/>
  <c r="S18" i="71"/>
  <c r="S19" i="71"/>
  <c r="P61" i="68"/>
  <c r="C67" i="3"/>
  <c r="B67" i="3"/>
  <c r="C38" i="3"/>
  <c r="K38" i="3" s="1"/>
  <c r="B38" i="3"/>
  <c r="J38" i="3" s="1"/>
  <c r="I13" i="34" l="1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57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O72" i="70" l="1"/>
  <c r="N72" i="70"/>
  <c r="L72" i="70"/>
  <c r="K72" i="70"/>
  <c r="J72" i="70"/>
  <c r="F72" i="70"/>
  <c r="K69" i="70"/>
  <c r="J69" i="70"/>
  <c r="E69" i="70"/>
  <c r="K68" i="70"/>
  <c r="J68" i="70"/>
  <c r="E68" i="70"/>
  <c r="K67" i="70"/>
  <c r="J67" i="70"/>
  <c r="E67" i="70"/>
  <c r="K66" i="70"/>
  <c r="J66" i="70"/>
  <c r="E66" i="70"/>
  <c r="K65" i="70"/>
  <c r="J65" i="70"/>
  <c r="E65" i="70"/>
  <c r="K64" i="70"/>
  <c r="J64" i="70"/>
  <c r="E64" i="70"/>
  <c r="K63" i="70"/>
  <c r="J63" i="70"/>
  <c r="E63" i="70"/>
  <c r="K62" i="70"/>
  <c r="J62" i="70"/>
  <c r="E62" i="70"/>
  <c r="K61" i="70"/>
  <c r="J61" i="70"/>
  <c r="E61" i="70"/>
  <c r="O60" i="70"/>
  <c r="N60" i="70"/>
  <c r="L60" i="70"/>
  <c r="K60" i="70"/>
  <c r="J60" i="70"/>
  <c r="F60" i="70"/>
  <c r="E60" i="70"/>
  <c r="O59" i="70"/>
  <c r="N59" i="70"/>
  <c r="L59" i="70"/>
  <c r="K59" i="70"/>
  <c r="J59" i="70"/>
  <c r="F59" i="70"/>
  <c r="E59" i="70"/>
  <c r="N57" i="70"/>
  <c r="J57" i="70"/>
  <c r="H57" i="70"/>
  <c r="D57" i="70"/>
  <c r="O53" i="70"/>
  <c r="N53" i="70"/>
  <c r="L53" i="70"/>
  <c r="F53" i="70"/>
  <c r="I52" i="70"/>
  <c r="H52" i="70"/>
  <c r="O47" i="70"/>
  <c r="N47" i="70"/>
  <c r="L47" i="70"/>
  <c r="K47" i="70"/>
  <c r="F47" i="70"/>
  <c r="O46" i="70"/>
  <c r="N46" i="70"/>
  <c r="L46" i="70"/>
  <c r="K46" i="70"/>
  <c r="F46" i="70"/>
  <c r="O45" i="70"/>
  <c r="N45" i="70"/>
  <c r="L45" i="70"/>
  <c r="K45" i="70"/>
  <c r="F45" i="70"/>
  <c r="O44" i="70"/>
  <c r="N44" i="70"/>
  <c r="L44" i="70"/>
  <c r="K44" i="70"/>
  <c r="F44" i="70"/>
  <c r="O43" i="70"/>
  <c r="N43" i="70"/>
  <c r="L43" i="70"/>
  <c r="K43" i="70"/>
  <c r="F43" i="70"/>
  <c r="O42" i="70"/>
  <c r="N42" i="70"/>
  <c r="L42" i="70"/>
  <c r="K42" i="70"/>
  <c r="F42" i="70"/>
  <c r="O41" i="70"/>
  <c r="N41" i="70"/>
  <c r="L41" i="70"/>
  <c r="K41" i="70"/>
  <c r="F41" i="70"/>
  <c r="O40" i="70"/>
  <c r="N40" i="70"/>
  <c r="L40" i="70"/>
  <c r="K40" i="70"/>
  <c r="F40" i="70"/>
  <c r="O39" i="70"/>
  <c r="N39" i="70"/>
  <c r="L39" i="70"/>
  <c r="K39" i="70"/>
  <c r="F39" i="70"/>
  <c r="P37" i="70"/>
  <c r="P57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K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K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K31" i="68"/>
  <c r="J31" i="68"/>
  <c r="F31" i="68"/>
  <c r="E31" i="68"/>
  <c r="D31" i="68"/>
  <c r="K30" i="68"/>
  <c r="J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P6" i="67"/>
  <c r="R6" i="67" s="1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H83" i="66"/>
  <c r="N83" i="66" s="1"/>
  <c r="K82" i="66"/>
  <c r="E82" i="66"/>
  <c r="K81" i="66"/>
  <c r="E81" i="66"/>
  <c r="K80" i="66"/>
  <c r="E80" i="66"/>
  <c r="K79" i="66"/>
  <c r="E79" i="66"/>
  <c r="K78" i="66"/>
  <c r="E78" i="66"/>
  <c r="K77" i="66"/>
  <c r="E77" i="66"/>
  <c r="K76" i="66"/>
  <c r="E76" i="66"/>
  <c r="K75" i="66"/>
  <c r="E75" i="66"/>
  <c r="K74" i="66"/>
  <c r="E74" i="66"/>
  <c r="K73" i="66"/>
  <c r="E73" i="66"/>
  <c r="K72" i="66"/>
  <c r="E72" i="66"/>
  <c r="K71" i="66"/>
  <c r="E71" i="66"/>
  <c r="K70" i="66"/>
  <c r="E70" i="66"/>
  <c r="K69" i="66"/>
  <c r="E69" i="66"/>
  <c r="K68" i="66"/>
  <c r="E68" i="66"/>
  <c r="K67" i="66"/>
  <c r="E67" i="66"/>
  <c r="K66" i="66"/>
  <c r="E66" i="66"/>
  <c r="K65" i="66"/>
  <c r="E65" i="66"/>
  <c r="O64" i="66"/>
  <c r="N64" i="66"/>
  <c r="L64" i="66"/>
  <c r="K64" i="66"/>
  <c r="E64" i="66"/>
  <c r="O63" i="66"/>
  <c r="N63" i="66"/>
  <c r="L63" i="66"/>
  <c r="K63" i="66"/>
  <c r="F63" i="66"/>
  <c r="E63" i="66"/>
  <c r="K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K30" i="66"/>
  <c r="K29" i="66"/>
  <c r="K28" i="66"/>
  <c r="K27" i="66"/>
  <c r="K26" i="66"/>
  <c r="K25" i="66"/>
  <c r="K24" i="66"/>
  <c r="K23" i="66"/>
  <c r="K22" i="66"/>
  <c r="K21" i="66"/>
  <c r="K20" i="66"/>
  <c r="K19" i="66"/>
  <c r="K18" i="66"/>
  <c r="K17" i="66"/>
  <c r="K16" i="66"/>
  <c r="K15" i="66"/>
  <c r="K14" i="66"/>
  <c r="K13" i="66"/>
  <c r="K12" i="66"/>
  <c r="K11" i="66"/>
  <c r="K10" i="66"/>
  <c r="K9" i="66"/>
  <c r="O8" i="66"/>
  <c r="N8" i="66"/>
  <c r="K8" i="66"/>
  <c r="F8" i="66"/>
  <c r="O7" i="66"/>
  <c r="N7" i="66"/>
  <c r="L7" i="66"/>
  <c r="K7" i="66"/>
  <c r="F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52" i="70" l="1"/>
  <c r="D96" i="68"/>
  <c r="L83" i="66"/>
  <c r="O83" i="66"/>
  <c r="P83" i="66" s="1"/>
  <c r="N52" i="70"/>
  <c r="O52" i="70"/>
  <c r="E33" i="68"/>
  <c r="F55" i="66"/>
  <c r="L55" i="66"/>
  <c r="D71" i="70"/>
  <c r="D72" i="70" s="1"/>
  <c r="E62" i="68"/>
  <c r="D83" i="66"/>
  <c r="D84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52" i="70"/>
  <c r="D53" i="70" s="1"/>
  <c r="E52" i="70"/>
  <c r="P59" i="70"/>
  <c r="P33" i="70"/>
  <c r="L95" i="68"/>
  <c r="P33" i="68"/>
  <c r="P39" i="66"/>
  <c r="P41" i="66"/>
  <c r="F32" i="66"/>
  <c r="N8" i="69"/>
  <c r="R7" i="69"/>
  <c r="P72" i="70"/>
  <c r="P39" i="70"/>
  <c r="P41" i="70"/>
  <c r="P43" i="70"/>
  <c r="P45" i="70"/>
  <c r="P47" i="70"/>
  <c r="P7" i="70"/>
  <c r="P9" i="70"/>
  <c r="P11" i="70"/>
  <c r="P13" i="70"/>
  <c r="P17" i="70"/>
  <c r="M6" i="69"/>
  <c r="M7" i="69"/>
  <c r="P7" i="68"/>
  <c r="P9" i="68"/>
  <c r="P11" i="68"/>
  <c r="P13" i="68"/>
  <c r="P15" i="68"/>
  <c r="P17" i="68"/>
  <c r="P19" i="68"/>
  <c r="P21" i="68"/>
  <c r="P23" i="68"/>
  <c r="P25" i="68"/>
  <c r="P29" i="68"/>
  <c r="L32" i="68"/>
  <c r="P63" i="66"/>
  <c r="P33" i="66"/>
  <c r="P7" i="66"/>
  <c r="P53" i="70"/>
  <c r="P60" i="70"/>
  <c r="P40" i="70"/>
  <c r="P42" i="70"/>
  <c r="P44" i="70"/>
  <c r="P46" i="70"/>
  <c r="O32" i="70"/>
  <c r="P8" i="70"/>
  <c r="P10" i="70"/>
  <c r="P14" i="70"/>
  <c r="P16" i="70"/>
  <c r="N32" i="70"/>
  <c r="N58" i="70"/>
  <c r="J58" i="70"/>
  <c r="H58" i="70"/>
  <c r="D58" i="70"/>
  <c r="B58" i="70"/>
  <c r="D6" i="70"/>
  <c r="H6" i="70"/>
  <c r="J6" i="70"/>
  <c r="N6" i="70"/>
  <c r="K32" i="70"/>
  <c r="K33" i="70" s="1"/>
  <c r="B38" i="70"/>
  <c r="D38" i="70"/>
  <c r="H38" i="70"/>
  <c r="J38" i="70"/>
  <c r="N38" i="70"/>
  <c r="O58" i="70"/>
  <c r="K58" i="70"/>
  <c r="I58" i="70"/>
  <c r="E58" i="70"/>
  <c r="C58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52" i="70"/>
  <c r="J53" i="70" s="1"/>
  <c r="E71" i="70"/>
  <c r="K71" i="70"/>
  <c r="K52" i="70"/>
  <c r="J71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2" i="68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J95" i="68"/>
  <c r="K95" i="68"/>
  <c r="L6" i="67"/>
  <c r="L8" i="67" s="1"/>
  <c r="N8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R8" i="67" l="1"/>
  <c r="P52" i="70"/>
  <c r="P95" i="68"/>
  <c r="E53" i="70"/>
  <c r="M8" i="69"/>
  <c r="R8" i="65"/>
  <c r="P32" i="70"/>
  <c r="E72" i="70"/>
  <c r="K53" i="70"/>
  <c r="R8" i="69"/>
  <c r="P32" i="68"/>
  <c r="K33" i="68"/>
  <c r="P32" i="66"/>
  <c r="K33" i="66"/>
  <c r="E56" i="66"/>
  <c r="E33" i="66"/>
  <c r="K56" i="66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I12" i="49" l="1"/>
  <c r="I19" i="49"/>
  <c r="P17" i="49"/>
  <c r="N20" i="49"/>
  <c r="P20" i="49" s="1"/>
  <c r="I7" i="49"/>
  <c r="N21" i="49"/>
  <c r="P21" i="49" s="1"/>
  <c r="I18" i="49"/>
  <c r="T18" i="49"/>
  <c r="T21" i="49"/>
  <c r="T20" i="49"/>
  <c r="H19" i="49"/>
  <c r="N19" i="49"/>
  <c r="P19" i="49" s="1"/>
  <c r="S19" i="49"/>
  <c r="T19" i="49" s="1"/>
  <c r="G17" i="49"/>
  <c r="G21" i="49"/>
  <c r="I21" i="49" s="1"/>
  <c r="F17" i="49"/>
  <c r="G20" i="49"/>
  <c r="I20" i="49" s="1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J60" i="2" s="1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1" i="2"/>
  <c r="M32" i="2"/>
  <c r="P37" i="2"/>
  <c r="O31" i="2"/>
  <c r="P31" i="2"/>
  <c r="O32" i="2"/>
  <c r="P32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I40" i="2" s="1"/>
  <c r="J33" i="2"/>
  <c r="C33" i="2"/>
  <c r="D33" i="2"/>
  <c r="J13" i="2"/>
  <c r="I13" i="2"/>
  <c r="D13" i="2"/>
  <c r="C13" i="2"/>
  <c r="C20" i="2" s="1"/>
  <c r="C25" i="2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N82" i="3"/>
  <c r="O82" i="3"/>
  <c r="N83" i="3"/>
  <c r="O83" i="3"/>
  <c r="L82" i="3"/>
  <c r="L83" i="3"/>
  <c r="F82" i="3"/>
  <c r="F83" i="3"/>
  <c r="F81" i="3"/>
  <c r="F84" i="3"/>
  <c r="F85" i="3"/>
  <c r="F86" i="3"/>
  <c r="L81" i="3"/>
  <c r="N81" i="3"/>
  <c r="O81" i="3"/>
  <c r="L6" i="34"/>
  <c r="K6" i="34"/>
  <c r="B32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K52" i="3"/>
  <c r="K53" i="3"/>
  <c r="L53" i="3"/>
  <c r="K54" i="3"/>
  <c r="K55" i="3"/>
  <c r="K56" i="3"/>
  <c r="K57" i="3"/>
  <c r="K58" i="3"/>
  <c r="K59" i="3"/>
  <c r="L59" i="3"/>
  <c r="K60" i="3"/>
  <c r="L60" i="3"/>
  <c r="K62" i="3"/>
  <c r="L62" i="3"/>
  <c r="L39" i="3"/>
  <c r="K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G7" i="34"/>
  <c r="G11" i="34"/>
  <c r="J40" i="2" l="1"/>
  <c r="H32" i="36"/>
  <c r="H33" i="36" s="1"/>
  <c r="AI32" i="36"/>
  <c r="I20" i="2"/>
  <c r="J20" i="2"/>
  <c r="P50" i="2"/>
  <c r="O10" i="2"/>
  <c r="O30" i="2"/>
  <c r="L46" i="2"/>
  <c r="F46" i="2"/>
  <c r="K45" i="2"/>
  <c r="E45" i="2"/>
  <c r="E46" i="2"/>
  <c r="K46" i="2"/>
  <c r="P13" i="2"/>
  <c r="C40" i="2"/>
  <c r="I17" i="34"/>
  <c r="H17" i="34"/>
  <c r="I60" i="2"/>
  <c r="M15" i="34"/>
  <c r="O16" i="34"/>
  <c r="G33" i="2"/>
  <c r="R18" i="34"/>
  <c r="S18" i="34" s="1"/>
  <c r="Q15" i="2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E96" i="3"/>
  <c r="P70" i="3"/>
  <c r="O95" i="3"/>
  <c r="P60" i="3"/>
  <c r="F61" i="3"/>
  <c r="M53" i="2"/>
  <c r="Q32" i="2"/>
  <c r="Q31" i="2"/>
  <c r="G30" i="2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Q48" i="2"/>
  <c r="P30" i="2"/>
  <c r="Q16" i="2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O50" i="2"/>
  <c r="Q34" i="2"/>
  <c r="Q28" i="2"/>
  <c r="Q29" i="2"/>
  <c r="G10" i="2"/>
  <c r="Q57" i="2"/>
  <c r="Q56" i="2"/>
  <c r="Q54" i="2"/>
  <c r="Q49" i="2"/>
  <c r="P33" i="2"/>
  <c r="Q39" i="2"/>
  <c r="M13" i="2"/>
  <c r="O13" i="2"/>
  <c r="Q12" i="2"/>
  <c r="P7" i="3"/>
  <c r="O32" i="3"/>
  <c r="J33" i="3"/>
  <c r="E33" i="3"/>
  <c r="F32" i="3"/>
  <c r="S12" i="34"/>
  <c r="S11" i="34"/>
  <c r="S15" i="34"/>
  <c r="Q19" i="2"/>
  <c r="Q18" i="2"/>
  <c r="O17" i="34"/>
  <c r="N15" i="34"/>
  <c r="R16" i="34"/>
  <c r="S16" i="34" s="1"/>
  <c r="S10" i="34"/>
  <c r="H15" i="34"/>
  <c r="S14" i="34"/>
  <c r="I16" i="34"/>
  <c r="Q36" i="2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Q40" i="2" l="1"/>
  <c r="K40" i="2"/>
  <c r="K60" i="2"/>
  <c r="K20" i="2"/>
  <c r="Q20" i="2"/>
  <c r="F20" i="2"/>
  <c r="L20" i="2"/>
  <c r="L60" i="2"/>
  <c r="L40" i="2"/>
  <c r="E20" i="2"/>
  <c r="D60" i="2" l="1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  <c r="D32" i="36"/>
  <c r="AK32" i="36" s="1"/>
  <c r="AQ32" i="36" s="1"/>
  <c r="E32" i="36"/>
  <c r="AL32" i="36" s="1"/>
  <c r="AO32" i="36" s="1"/>
  <c r="N32" i="36" l="1"/>
  <c r="K32" i="36"/>
  <c r="K33" i="36" s="1"/>
  <c r="J32" i="36"/>
  <c r="J33" i="36" s="1"/>
  <c r="P32" i="36"/>
</calcChain>
</file>

<file path=xl/sharedStrings.xml><?xml version="1.0" encoding="utf-8"?>
<sst xmlns="http://schemas.openxmlformats.org/spreadsheetml/2006/main" count="2609" uniqueCount="255">
  <si>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</si>
  <si>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</si>
  <si>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</si>
  <si>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</si>
  <si>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</si>
  <si>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</si>
  <si>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</si>
  <si>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</si>
  <si>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</si>
  <si>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</si>
  <si>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</si>
  <si>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</si>
  <si>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</si>
  <si>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</si>
  <si>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</si>
  <si>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</si>
  <si>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</si>
  <si>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</si>
  <si>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</si>
  <si>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</si>
  <si>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</si>
  <si>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</si>
  <si>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</si>
  <si>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</si>
  <si>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</si>
  <si>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</si>
  <si>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</si>
  <si>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</si>
  <si>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</si>
  <si>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</si>
  <si>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</si>
  <si>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</si>
  <si>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</si>
  <si>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</si>
  <si>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</si>
  <si>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</si>
  <si>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</si>
  <si>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</si>
  <si>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</si>
  <si>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</si>
  <si>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</si>
  <si>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</si>
  <si>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</si>
  <si>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</si>
  <si>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</si>
  <si>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</si>
  <si>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</si>
  <si>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</si>
  <si>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</si>
  <si>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</si>
  <si>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</si>
  <si>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</si>
  <si>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</si>
  <si>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</si>
  <si>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</si>
  <si>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</si>
  <si>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</si>
  <si>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</si>
  <si>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</si>
  <si>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</si>
  <si>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</si>
  <si>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</si>
  <si>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</si>
  <si>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</si>
  <si>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</si>
  <si>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</si>
  <si>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</si>
  <si>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</si>
  <si>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</si>
  <si>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</si>
  <si>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</si>
  <si>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</si>
  <si>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</si>
  <si>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</si>
  <si>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</si>
  <si>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</si>
  <si>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</si>
  <si>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</si>
  <si>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</si>
  <si>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</si>
  <si>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</si>
  <si>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</si>
  <si>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</si>
  <si>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</si>
  <si>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</si>
  <si>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</si>
  <si>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</si>
  <si>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</si>
  <si>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</si>
  <si>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</si>
  <si>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</si>
  <si>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</si>
  <si>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</si>
  <si>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</si>
  <si>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</si>
  <si>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</si>
  <si>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</si>
  <si>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</si>
  <si>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</si>
  <si>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</si>
  <si>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</si>
  <si>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</si>
  <si>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2019 - Dados Definitivos</t>
  </si>
  <si>
    <t>2018 - Dados Definitivos</t>
  </si>
  <si>
    <t>Vinho Certificado</t>
  </si>
  <si>
    <t>Vinho Licoroso com DO / IG</t>
  </si>
  <si>
    <t>Vinho Licoroso sem DO / IG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</si>
  <si>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</si>
  <si>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</si>
  <si>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</si>
  <si>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</si>
  <si>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Ano Móvel</t>
  </si>
  <si>
    <t>2020 - Dados Definitivos (09-09-2021)</t>
  </si>
  <si>
    <t>2021  - Dados Definitivos  ( 09-08-2022)</t>
  </si>
  <si>
    <t>2022 - Dados Definitivos Revistos (09-08-2024)</t>
  </si>
  <si>
    <t>2023 - Dados Definitivos (09-08-2024)</t>
  </si>
  <si>
    <t>2007/2024</t>
  </si>
  <si>
    <t>2015 - Dados Definitivos Revistos</t>
  </si>
  <si>
    <t>2024 - Dados Definitivos (08-08-2025)</t>
  </si>
  <si>
    <t>jan-dez</t>
  </si>
  <si>
    <t>Vinho Tinto</t>
  </si>
  <si>
    <t>Vinho Branco</t>
  </si>
  <si>
    <t>Peso (%)</t>
  </si>
  <si>
    <r>
      <rPr>
        <b/>
        <sz val="11"/>
        <color theme="0"/>
        <rFont val="Symbol"/>
        <family val="1"/>
        <charset val="2"/>
      </rPr>
      <t>D</t>
    </r>
    <r>
      <rPr>
        <b/>
        <sz val="11"/>
        <color theme="0"/>
        <rFont val="Calibri"/>
        <family val="2"/>
      </rPr>
      <t xml:space="preserve"> 2025-2024 (%)</t>
    </r>
  </si>
  <si>
    <t>PREÇO MÉDIO (Euro / litro)</t>
  </si>
  <si>
    <t>VALOR (1000 €)</t>
  </si>
  <si>
    <t>VOLUME (HL)</t>
  </si>
  <si>
    <t>&lt;</t>
  </si>
  <si>
    <t>Volume (HL)</t>
  </si>
  <si>
    <t>Valor (1.000 €)</t>
  </si>
  <si>
    <t>Peso (%) em Volume</t>
  </si>
  <si>
    <t>Peso (%) em Valor</t>
  </si>
  <si>
    <t>Volume</t>
  </si>
  <si>
    <t>Valor</t>
  </si>
  <si>
    <t>Preço Médio</t>
  </si>
  <si>
    <t>Evolução das Exportações de Vinho Tranquilo (Vinho DO + Vinho IG + Vinho (ex-mesa)) por Mercado / Acondicionamento</t>
  </si>
  <si>
    <t>Evolução das Exportações de Vinho Tranquilo (Vinho DO + Vinho IG + Vinho (ex-mesa)) com Destino a uma Seleção de Países</t>
  </si>
  <si>
    <t>Evolução das Exportações de Vinho Tranquilo (Vinho DO + Vinho IG ) por Mercado / Acondicionamento</t>
  </si>
  <si>
    <t>Evolução das Exportações de Vinho Tranquilo (Vinho DO + Vinho  IG ) com Destino a uma Seleção de Países</t>
  </si>
  <si>
    <t>Evolução das Exportações de Vinho Tranquilo (Vinho DO) por Mercado / Acondicionamento</t>
  </si>
  <si>
    <t>Evolução das Exportações de Vinho Tranquilo (Vinho IG) por Mercado / Acondicionamento</t>
  </si>
  <si>
    <t>Evolução das Exportações de Vinho Tranquilo (Vinho DO) com Destino a uma Seleção de Países</t>
  </si>
  <si>
    <t>Evolução das Exportações de Vinho Tranquilo (Vinho IG) com Destino a uma Seleção de Países</t>
  </si>
  <si>
    <t>Evolução das Exportações de Vinho Tranquilo (Vinho (ex-mesa) por Mercado / Acondicionamento</t>
  </si>
  <si>
    <t>Evolução das Exportações de Vinho Tranquilo (Vinho (ex-mesa)) com Destino a uma Seleção de Países</t>
  </si>
  <si>
    <t>fev 2024 a jan 2025</t>
  </si>
  <si>
    <t>D       2026/2025</t>
  </si>
  <si>
    <t>2026 /2025</t>
  </si>
  <si>
    <t>2026 / 2025</t>
  </si>
  <si>
    <r>
      <rPr>
        <b/>
        <sz val="11"/>
        <color theme="0"/>
        <rFont val="Symbol"/>
        <family val="1"/>
        <charset val="2"/>
      </rPr>
      <t>D</t>
    </r>
    <r>
      <rPr>
        <b/>
        <sz val="11"/>
        <color theme="0"/>
        <rFont val="Calibri"/>
        <family val="2"/>
      </rPr>
      <t xml:space="preserve"> 2026-2025 (%)</t>
    </r>
  </si>
  <si>
    <t>Preço Médio (€/l)</t>
  </si>
  <si>
    <t>2026/2025</t>
  </si>
  <si>
    <t>Janeiro 2026 versus Janeiro 2025</t>
  </si>
  <si>
    <t>5 - Evolução das Exportações de Vinho (NC 2204) por Mercado / Acondicionamento</t>
  </si>
  <si>
    <t>6 - Evolução das Exportações com Destino a uma Selecção de Mercados</t>
  </si>
  <si>
    <t>7 - Evolução das Exportações de Vinho com DO + IG + Vinho ( ex-vinho mesa) por Mercado / Acondicionamento</t>
  </si>
  <si>
    <t>8 - Evolução das Exportações de Vinho com DO + Vinho com IG + Vinho (ex-vinho mesa) com Destino a uma Selecção de Mercados</t>
  </si>
  <si>
    <t>9 - Evolução das Exportações de Vinho com DO + IG por Mercado / Acondicionamento</t>
  </si>
  <si>
    <t>10 - Evolução das Exportações de Vinho com DO + Vinho com IG com Destino a uma Selecção de Mercados</t>
  </si>
  <si>
    <t>11- Evolução das Exportações de Vinho com DO por Mercado / Acondicionamento</t>
  </si>
  <si>
    <t>12 - Evolução das Exportações de Vinho com DO com Destino a uma Selecção de Mercados</t>
  </si>
  <si>
    <t>13 - Evolução das Exportações de Vinho com IG por Mercado / Acondicionamento</t>
  </si>
  <si>
    <t>14 - Evolução das Exportações de Vinho com IG com Destino a uma Seleção de Mercados</t>
  </si>
  <si>
    <t>15 - Evolução das Exportações de Vinho ( ex-vinho mesa) por Mercado / Acondicionamento</t>
  </si>
  <si>
    <t>16 - Evolução das Exportações de Vinho (ex-vinho mesa) com Destino a uma Seleção de Mercados</t>
  </si>
  <si>
    <t>17 - Evolução das Exportações de Vinhos Espumantes e Espumosos por Mercado</t>
  </si>
  <si>
    <t>18 - Evolução das Exportações de Vinhos Espumantes e Espumosos com Destino a uma Seleção de Mercados</t>
  </si>
  <si>
    <t>19 - Evolução das Exportações de Vinho Licoroso com DO Porto por Mercado</t>
  </si>
  <si>
    <t>20 - Evolução das Exportações de Vinho Licoroso com DO Porto com Destino a uma Seleção de Mercados</t>
  </si>
  <si>
    <t>21 - Evolução das Exportações de Vinho Licoroso com DO Madeira por Mercado</t>
  </si>
  <si>
    <t>22 - Evolução das Exportações de Vinho Licoroso com DO Madeira com Destino a uma Seleção de Mercados</t>
  </si>
  <si>
    <t>2025 - Dados Preliminares (12-03-2026)</t>
  </si>
  <si>
    <t>2026 - Dados Preliminares (12-03-2026)</t>
  </si>
  <si>
    <t>Vinhos Espumantes</t>
  </si>
  <si>
    <t>FRANCA</t>
  </si>
  <si>
    <t>E.U.AMERICA</t>
  </si>
  <si>
    <t>BRASIL</t>
  </si>
  <si>
    <t>REINO UNIDO</t>
  </si>
  <si>
    <t>CANADA</t>
  </si>
  <si>
    <t>ANGOLA</t>
  </si>
  <si>
    <t>ALEMANHA</t>
  </si>
  <si>
    <t>POLONIA</t>
  </si>
  <si>
    <t>PAISES BAIXOS</t>
  </si>
  <si>
    <t>FEDERAÇÃO RUSSA</t>
  </si>
  <si>
    <t>SUICA</t>
  </si>
  <si>
    <t>BELGICA</t>
  </si>
  <si>
    <t>ESPANHA</t>
  </si>
  <si>
    <t>SUECIA</t>
  </si>
  <si>
    <t>DINAMARCA</t>
  </si>
  <si>
    <t>PAISES PT N/ DETERM.</t>
  </si>
  <si>
    <t>FINLANDIA</t>
  </si>
  <si>
    <t>LUXEMBURGO</t>
  </si>
  <si>
    <t>NORUEGA</t>
  </si>
  <si>
    <t>IRLANDA</t>
  </si>
  <si>
    <t>GUINE BISSAU</t>
  </si>
  <si>
    <t>S.TOME PRINCIPE</t>
  </si>
  <si>
    <t>ITALIA</t>
  </si>
  <si>
    <t>JAPAO</t>
  </si>
  <si>
    <t>CABO VERDE</t>
  </si>
  <si>
    <t>AUSTRIA</t>
  </si>
  <si>
    <t>LETONIA</t>
  </si>
  <si>
    <t>REP. CHECA</t>
  </si>
  <si>
    <t>ROMENIA</t>
  </si>
  <si>
    <t>LITUANIA</t>
  </si>
  <si>
    <t>ESTONIA</t>
  </si>
  <si>
    <t>REP. ESLOVACA</t>
  </si>
  <si>
    <t>HUNGRIA</t>
  </si>
  <si>
    <t>CHIPRE</t>
  </si>
  <si>
    <t>CROACIA</t>
  </si>
  <si>
    <t>UCRANIA</t>
  </si>
  <si>
    <t>URUGUAI</t>
  </si>
  <si>
    <t>MOCAMBIQUE</t>
  </si>
  <si>
    <t>COREIA DO SUL</t>
  </si>
  <si>
    <t>NIGERIA</t>
  </si>
  <si>
    <t>COLOMBIA</t>
  </si>
  <si>
    <t>CHINA</t>
  </si>
  <si>
    <t>AUSTRALIA</t>
  </si>
  <si>
    <t>PARAGUAI</t>
  </si>
  <si>
    <t>MACAU</t>
  </si>
  <si>
    <t>ISRAEL</t>
  </si>
  <si>
    <t>SINGAPURA</t>
  </si>
  <si>
    <t>TAIWAN</t>
  </si>
  <si>
    <t>MEXICO</t>
  </si>
  <si>
    <t>Evolução das Exportações de Vinhos Espumantes por Mercado</t>
  </si>
  <si>
    <t>GUINE EQUATORIAL</t>
  </si>
  <si>
    <t>PROV/ABAST.BORDO UE</t>
  </si>
  <si>
    <t>GRECIA</t>
  </si>
  <si>
    <t>SERVIA</t>
  </si>
  <si>
    <t>TAILANDIA</t>
  </si>
  <si>
    <t>AFRICA DO SUL</t>
  </si>
  <si>
    <t>PERU</t>
  </si>
  <si>
    <t>TIMOR LESTE</t>
  </si>
  <si>
    <t>VIETNAME</t>
  </si>
  <si>
    <t>EMIRATOS ARABES</t>
  </si>
  <si>
    <t>REP.DOMINICANA</t>
  </si>
  <si>
    <t>TOGO</t>
  </si>
  <si>
    <t>NOVA ZELANDIA</t>
  </si>
  <si>
    <t>GUINE</t>
  </si>
  <si>
    <t>GAMBIA</t>
  </si>
  <si>
    <t>ISLANDIA</t>
  </si>
  <si>
    <t>INDIA</t>
  </si>
  <si>
    <t>Evolução das Exportações de Vinhos Espumantes  com Destino a uma Seleção de Mercados</t>
  </si>
  <si>
    <t>ARABIA SAUDITA</t>
  </si>
  <si>
    <t>PROV/ABAST.BORDO PT</t>
  </si>
  <si>
    <t>SÃO BARTOLOMEU</t>
  </si>
  <si>
    <t>CURAÇAU</t>
  </si>
  <si>
    <t>ARUBA</t>
  </si>
  <si>
    <t>BULGARIA</t>
  </si>
  <si>
    <t>ANDORRA</t>
  </si>
  <si>
    <t>HONG-KONG</t>
  </si>
  <si>
    <t>CUBA</t>
  </si>
  <si>
    <t>TURQUIA</t>
  </si>
  <si>
    <t>ETIOPIA</t>
  </si>
  <si>
    <t>ILHAS CAIMO</t>
  </si>
  <si>
    <t>fev 2025 a jan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</si>
</sst>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b/>
      <sz val="11"/>
      <color theme="0"/>
      <name val="Calibri"/>
      <family val="1"/>
      <charset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5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theme="8" tint="-0.499984740745262"/>
      </right>
      <top/>
      <bottom/>
      <diagonal/>
    </border>
    <border>
      <left/>
      <right style="medium">
        <color theme="8" tint="-0.499984740745262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499984740745262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499984740745262"/>
      </right>
      <top/>
      <bottom/>
      <diagonal/>
    </border>
    <border>
      <left style="medium">
        <color theme="8" tint="-0.24994659260841701"/>
      </left>
      <right style="thin">
        <color theme="8" tint="-0.499984740745262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 style="thin">
        <color theme="0"/>
      </bottom>
      <diagonal/>
    </border>
    <border>
      <left style="medium">
        <color theme="8" tint="-0.24994659260841701"/>
      </left>
      <right/>
      <top style="thin">
        <color theme="0"/>
      </top>
      <bottom style="thin">
        <color theme="0"/>
      </bottom>
      <diagonal/>
    </border>
    <border>
      <left style="medium">
        <color rgb="FF0070C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8" tint="-0.24994659260841701"/>
      </left>
      <right/>
      <top style="thin">
        <color theme="0"/>
      </top>
      <bottom style="medium">
        <color theme="8" tint="-0.24994659260841701"/>
      </bottom>
      <diagonal/>
    </border>
    <border>
      <left/>
      <right/>
      <top style="thin">
        <color theme="0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thin">
        <color theme="0"/>
      </bottom>
      <diagonal/>
    </border>
    <border>
      <left/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511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24" xfId="0" applyNumberFormat="1" applyBorder="1"/>
    <xf numFmtId="4" fontId="0" fillId="0" borderId="27" xfId="0" applyNumberFormat="1" applyBorder="1"/>
    <xf numFmtId="0" fontId="6" fillId="0" borderId="28" xfId="0" applyFon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3" fontId="8" fillId="0" borderId="4" xfId="0" applyNumberFormat="1" applyFont="1" applyBorder="1"/>
    <xf numFmtId="1" fontId="0" fillId="0" borderId="2" xfId="0" applyNumberFormat="1" applyBorder="1"/>
    <xf numFmtId="1" fontId="0" fillId="0" borderId="24" xfId="0" applyNumberFormat="1" applyBorder="1"/>
    <xf numFmtId="1" fontId="0" fillId="0" borderId="15" xfId="0" applyNumberFormat="1" applyBorder="1"/>
    <xf numFmtId="1" fontId="0" fillId="0" borderId="81" xfId="0" applyNumberFormat="1" applyBorder="1"/>
    <xf numFmtId="1" fontId="0" fillId="0" borderId="3" xfId="0" applyNumberFormat="1" applyBorder="1"/>
    <xf numFmtId="1" fontId="0" fillId="0" borderId="27" xfId="0" applyNumberFormat="1" applyBorder="1"/>
    <xf numFmtId="3" fontId="0" fillId="0" borderId="99" xfId="0" applyNumberFormat="1" applyBorder="1"/>
    <xf numFmtId="3" fontId="0" fillId="0" borderId="100" xfId="0" applyNumberFormat="1" applyBorder="1"/>
    <xf numFmtId="0" fontId="9" fillId="2" borderId="101" xfId="0" applyFont="1" applyFill="1" applyBorder="1" applyAlignment="1">
      <alignment horizontal="center"/>
    </xf>
    <xf numFmtId="3" fontId="0" fillId="0" borderId="102" xfId="0" applyNumberFormat="1" applyBorder="1"/>
    <xf numFmtId="3" fontId="0" fillId="0" borderId="103" xfId="0" applyNumberFormat="1" applyBorder="1"/>
    <xf numFmtId="3" fontId="0" fillId="0" borderId="104" xfId="0" applyNumberFormat="1" applyBorder="1"/>
    <xf numFmtId="164" fontId="0" fillId="4" borderId="0" xfId="0" applyNumberFormat="1" applyFill="1"/>
    <xf numFmtId="3" fontId="10" fillId="0" borderId="20" xfId="0" applyNumberFormat="1" applyFont="1" applyBorder="1"/>
    <xf numFmtId="164" fontId="5" fillId="0" borderId="6" xfId="0" applyNumberFormat="1" applyFont="1" applyBorder="1"/>
    <xf numFmtId="164" fontId="17" fillId="0" borderId="2" xfId="0" applyNumberFormat="1" applyFont="1" applyBorder="1"/>
    <xf numFmtId="164" fontId="17" fillId="0" borderId="6" xfId="0" applyNumberFormat="1" applyFont="1" applyBorder="1"/>
    <xf numFmtId="164" fontId="17" fillId="0" borderId="8" xfId="0" applyNumberFormat="1" applyFont="1" applyBorder="1"/>
    <xf numFmtId="164" fontId="5" fillId="0" borderId="84" xfId="0" applyNumberFormat="1" applyFont="1" applyBorder="1"/>
    <xf numFmtId="164" fontId="17" fillId="0" borderId="48" xfId="0" applyNumberFormat="1" applyFont="1" applyBorder="1"/>
    <xf numFmtId="164" fontId="17" fillId="0" borderId="84" xfId="0" applyNumberFormat="1" applyFont="1" applyBorder="1"/>
    <xf numFmtId="164" fontId="17" fillId="0" borderId="3" xfId="0" applyNumberFormat="1" applyFont="1" applyBorder="1"/>
    <xf numFmtId="164" fontId="17" fillId="0" borderId="49" xfId="0" applyNumberFormat="1" applyFont="1" applyBorder="1"/>
    <xf numFmtId="164" fontId="8" fillId="4" borderId="6" xfId="0" applyNumberFormat="1" applyFont="1" applyFill="1" applyBorder="1"/>
    <xf numFmtId="164" fontId="8" fillId="4" borderId="8" xfId="0" applyNumberFormat="1" applyFont="1" applyFill="1" applyBorder="1"/>
    <xf numFmtId="164" fontId="0" fillId="4" borderId="19" xfId="0" applyNumberFormat="1" applyFill="1" applyBorder="1"/>
    <xf numFmtId="164" fontId="0" fillId="4" borderId="14" xfId="0" applyNumberFormat="1" applyFill="1" applyBorder="1"/>
    <xf numFmtId="164" fontId="8" fillId="4" borderId="7" xfId="0" applyNumberFormat="1" applyFont="1" applyFill="1" applyBorder="1"/>
    <xf numFmtId="164" fontId="0" fillId="4" borderId="20" xfId="0" applyNumberFormat="1" applyFill="1" applyBorder="1"/>
    <xf numFmtId="3" fontId="8" fillId="0" borderId="84" xfId="0" applyNumberFormat="1" applyFont="1" applyBorder="1"/>
    <xf numFmtId="3" fontId="10" fillId="0" borderId="48" xfId="0" applyNumberFormat="1" applyFont="1" applyBorder="1"/>
    <xf numFmtId="3" fontId="10" fillId="0" borderId="47" xfId="0" applyNumberFormat="1" applyFont="1" applyBorder="1"/>
    <xf numFmtId="164" fontId="8" fillId="4" borderId="84" xfId="0" applyNumberFormat="1" applyFont="1" applyFill="1" applyBorder="1"/>
    <xf numFmtId="164" fontId="0" fillId="4" borderId="47" xfId="0" applyNumberFormat="1" applyFill="1" applyBorder="1"/>
    <xf numFmtId="164" fontId="0" fillId="4" borderId="2" xfId="0" applyNumberFormat="1" applyFill="1" applyBorder="1"/>
    <xf numFmtId="164" fontId="0" fillId="4" borderId="48" xfId="0" applyNumberFormat="1" applyFill="1" applyBorder="1"/>
    <xf numFmtId="164" fontId="0" fillId="4" borderId="1" xfId="0" applyNumberFormat="1" applyFill="1" applyBorder="1"/>
    <xf numFmtId="164" fontId="0" fillId="4" borderId="3" xfId="0" applyNumberFormat="1" applyFill="1" applyBorder="1"/>
    <xf numFmtId="164" fontId="0" fillId="4" borderId="49" xfId="0" applyNumberFormat="1" applyFill="1" applyBorder="1"/>
    <xf numFmtId="164" fontId="0" fillId="4" borderId="5" xfId="0" applyNumberFormat="1" applyFill="1" applyBorder="1"/>
    <xf numFmtId="164" fontId="0" fillId="4" borderId="4" xfId="0" applyNumberFormat="1" applyFill="1" applyBorder="1"/>
    <xf numFmtId="0" fontId="9" fillId="2" borderId="111" xfId="0" applyFont="1" applyFill="1" applyBorder="1" applyAlignment="1">
      <alignment horizontal="center"/>
    </xf>
    <xf numFmtId="0" fontId="9" fillId="2" borderId="50" xfId="0" applyFont="1" applyFill="1" applyBorder="1" applyAlignment="1">
      <alignment horizontal="center"/>
    </xf>
    <xf numFmtId="0" fontId="9" fillId="2" borderId="97" xfId="0" applyFont="1" applyFill="1" applyBorder="1" applyAlignment="1">
      <alignment horizontal="center"/>
    </xf>
    <xf numFmtId="3" fontId="10" fillId="0" borderId="1" xfId="0" applyNumberFormat="1" applyFont="1" applyBorder="1"/>
    <xf numFmtId="3" fontId="10" fillId="0" borderId="14" xfId="0" applyNumberFormat="1" applyFont="1" applyBorder="1"/>
    <xf numFmtId="3" fontId="10" fillId="0" borderId="0" xfId="0" applyNumberFormat="1" applyFont="1"/>
    <xf numFmtId="4" fontId="8" fillId="0" borderId="6" xfId="0" applyNumberFormat="1" applyFont="1" applyBorder="1"/>
    <xf numFmtId="4" fontId="8" fillId="0" borderId="84" xfId="0" applyNumberFormat="1" applyFont="1" applyBorder="1"/>
    <xf numFmtId="4" fontId="8" fillId="0" borderId="7" xfId="0" applyNumberFormat="1" applyFont="1" applyBorder="1"/>
    <xf numFmtId="4" fontId="8" fillId="0" borderId="8" xfId="0" applyNumberFormat="1" applyFont="1" applyBorder="1"/>
    <xf numFmtId="4" fontId="0" fillId="0" borderId="20" xfId="0" applyNumberFormat="1" applyBorder="1"/>
    <xf numFmtId="4" fontId="0" fillId="0" borderId="1" xfId="0" applyNumberFormat="1" applyBorder="1"/>
    <xf numFmtId="4" fontId="0" fillId="0" borderId="0" xfId="0" applyNumberFormat="1"/>
    <xf numFmtId="164" fontId="5" fillId="0" borderId="115" xfId="0" applyNumberFormat="1" applyFont="1" applyBorder="1"/>
    <xf numFmtId="4" fontId="0" fillId="0" borderId="14" xfId="0" applyNumberFormat="1" applyBorder="1"/>
    <xf numFmtId="4" fontId="0" fillId="0" borderId="4" xfId="0" applyNumberFormat="1" applyBorder="1"/>
    <xf numFmtId="4" fontId="0" fillId="0" borderId="5" xfId="0" applyNumberFormat="1" applyBorder="1"/>
    <xf numFmtId="3" fontId="17" fillId="0" borderId="0" xfId="0" applyNumberFormat="1" applyFont="1"/>
    <xf numFmtId="3" fontId="0" fillId="0" borderId="57" xfId="0" applyNumberFormat="1" applyBorder="1"/>
    <xf numFmtId="3" fontId="0" fillId="0" borderId="98" xfId="0" applyNumberFormat="1" applyBorder="1"/>
    <xf numFmtId="3" fontId="8" fillId="0" borderId="118" xfId="0" applyNumberFormat="1" applyFont="1" applyBorder="1"/>
    <xf numFmtId="3" fontId="5" fillId="0" borderId="7" xfId="0" applyNumberFormat="1" applyFont="1" applyBorder="1"/>
    <xf numFmtId="3" fontId="8" fillId="0" borderId="0" xfId="0" applyNumberFormat="1" applyFont="1"/>
    <xf numFmtId="3" fontId="8" fillId="0" borderId="1" xfId="0" applyNumberFormat="1" applyFont="1" applyBorder="1"/>
    <xf numFmtId="3" fontId="8" fillId="0" borderId="5" xfId="0" applyNumberFormat="1" applyFont="1" applyBorder="1"/>
    <xf numFmtId="3" fontId="5" fillId="0" borderId="1" xfId="0" applyNumberFormat="1" applyFont="1" applyBorder="1"/>
    <xf numFmtId="3" fontId="5" fillId="0" borderId="8" xfId="0" applyNumberFormat="1" applyFont="1" applyBorder="1"/>
    <xf numFmtId="3" fontId="17" fillId="0" borderId="20" xfId="0" applyNumberFormat="1" applyFont="1" applyBorder="1"/>
    <xf numFmtId="3" fontId="8" fillId="0" borderId="14" xfId="0" applyNumberFormat="1" applyFont="1" applyBorder="1"/>
    <xf numFmtId="164" fontId="5" fillId="0" borderId="47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20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5" fillId="0" borderId="48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84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17" fillId="0" borderId="19" xfId="0" applyNumberFormat="1" applyFont="1" applyBorder="1" applyAlignment="1">
      <alignment horizontal="right"/>
    </xf>
    <xf numFmtId="164" fontId="17" fillId="0" borderId="47" xfId="0" applyNumberFormat="1" applyFont="1" applyBorder="1" applyAlignment="1">
      <alignment horizontal="right"/>
    </xf>
    <xf numFmtId="164" fontId="17" fillId="0" borderId="2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164" fontId="17" fillId="0" borderId="3" xfId="0" applyNumberFormat="1" applyFont="1" applyBorder="1" applyAlignment="1">
      <alignment horizontal="right"/>
    </xf>
    <xf numFmtId="164" fontId="17" fillId="0" borderId="49" xfId="0" applyNumberFormat="1" applyFont="1" applyBorder="1" applyAlignment="1">
      <alignment horizontal="right"/>
    </xf>
    <xf numFmtId="164" fontId="8" fillId="4" borderId="14" xfId="0" applyNumberFormat="1" applyFont="1" applyFill="1" applyBorder="1"/>
    <xf numFmtId="164" fontId="8" fillId="4" borderId="1" xfId="0" applyNumberFormat="1" applyFont="1" applyFill="1" applyBorder="1"/>
    <xf numFmtId="164" fontId="8" fillId="4" borderId="5" xfId="0" applyNumberFormat="1" applyFont="1" applyFill="1" applyBorder="1"/>
    <xf numFmtId="3" fontId="17" fillId="0" borderId="2" xfId="0" applyNumberFormat="1" applyFont="1" applyBorder="1"/>
    <xf numFmtId="2" fontId="0" fillId="0" borderId="1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4" xfId="0" applyNumberFormat="1" applyBorder="1"/>
    <xf numFmtId="0" fontId="9" fillId="2" borderId="120" xfId="0" applyFont="1" applyFill="1" applyBorder="1" applyAlignment="1">
      <alignment horizontal="center"/>
    </xf>
    <xf numFmtId="0" fontId="9" fillId="2" borderId="121" xfId="0" applyFont="1" applyFill="1" applyBorder="1" applyAlignment="1">
      <alignment horizontal="center"/>
    </xf>
    <xf numFmtId="3" fontId="0" fillId="0" borderId="31" xfId="0" applyNumberFormat="1" applyBorder="1"/>
    <xf numFmtId="164" fontId="0" fillId="4" borderId="24" xfId="0" applyNumberFormat="1" applyFill="1" applyBorder="1"/>
    <xf numFmtId="164" fontId="8" fillId="4" borderId="31" xfId="0" applyNumberFormat="1" applyFont="1" applyFill="1" applyBorder="1"/>
    <xf numFmtId="164" fontId="17" fillId="0" borderId="36" xfId="0" applyNumberFormat="1" applyFont="1" applyBorder="1"/>
    <xf numFmtId="3" fontId="21" fillId="5" borderId="124" xfId="0" applyNumberFormat="1" applyFont="1" applyFill="1" applyBorder="1"/>
    <xf numFmtId="3" fontId="0" fillId="0" borderId="35" xfId="0" applyNumberFormat="1" applyBorder="1"/>
    <xf numFmtId="4" fontId="0" fillId="0" borderId="33" xfId="0" applyNumberFormat="1" applyBorder="1"/>
    <xf numFmtId="0" fontId="9" fillId="0" borderId="0" xfId="0" applyFont="1" applyAlignment="1">
      <alignment vertical="center"/>
    </xf>
    <xf numFmtId="0" fontId="6" fillId="0" borderId="1" xfId="0" applyFont="1" applyBorder="1"/>
    <xf numFmtId="0" fontId="9" fillId="2" borderId="63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91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9" fillId="2" borderId="57" xfId="0" applyFont="1" applyFill="1" applyBorder="1" applyAlignment="1">
      <alignment horizontal="center" vertical="center"/>
    </xf>
    <xf numFmtId="0" fontId="9" fillId="2" borderId="98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114" xfId="0" applyFont="1" applyFill="1" applyBorder="1" applyAlignment="1">
      <alignment horizontal="center"/>
    </xf>
    <xf numFmtId="0" fontId="9" fillId="2" borderId="108" xfId="0" applyFont="1" applyFill="1" applyBorder="1" applyAlignment="1">
      <alignment horizontal="center"/>
    </xf>
    <xf numFmtId="0" fontId="9" fillId="2" borderId="106" xfId="0" applyFont="1" applyFill="1" applyBorder="1" applyAlignment="1">
      <alignment horizontal="center"/>
    </xf>
    <xf numFmtId="0" fontId="9" fillId="2" borderId="105" xfId="0" applyFont="1" applyFill="1" applyBorder="1" applyAlignment="1">
      <alignment horizontal="center"/>
    </xf>
    <xf numFmtId="0" fontId="9" fillId="2" borderId="112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 vertical="center"/>
    </xf>
    <xf numFmtId="0" fontId="9" fillId="2" borderId="109" xfId="0" applyFont="1" applyFill="1" applyBorder="1" applyAlignment="1">
      <alignment horizontal="center"/>
    </xf>
    <xf numFmtId="0" fontId="9" fillId="2" borderId="110" xfId="0" applyFont="1" applyFill="1" applyBorder="1" applyAlignment="1">
      <alignment horizontal="center"/>
    </xf>
    <xf numFmtId="0" fontId="9" fillId="2" borderId="113" xfId="0" applyFont="1" applyFill="1" applyBorder="1" applyAlignment="1">
      <alignment horizontal="center"/>
    </xf>
    <xf numFmtId="0" fontId="9" fillId="2" borderId="73" xfId="0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horizontal="center" vertical="center"/>
    </xf>
    <xf numFmtId="0" fontId="20" fillId="2" borderId="67" xfId="0" applyFont="1" applyFill="1" applyBorder="1" applyAlignment="1">
      <alignment horizontal="center" vertical="center"/>
    </xf>
    <xf numFmtId="0" fontId="9" fillId="2" borderId="116" xfId="0" applyFont="1" applyFill="1" applyBorder="1" applyAlignment="1">
      <alignment horizontal="center" vertical="center" wrapText="1"/>
    </xf>
    <xf numFmtId="0" fontId="9" fillId="2" borderId="10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7" fontId="9" fillId="2" borderId="114" xfId="0" applyNumberFormat="1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 vertical="center"/>
    </xf>
    <xf numFmtId="17" fontId="9" fillId="2" borderId="105" xfId="0" applyNumberFormat="1" applyFont="1" applyFill="1" applyBorder="1" applyAlignment="1">
      <alignment horizontal="center"/>
    </xf>
    <xf numFmtId="17" fontId="9" fillId="2" borderId="119" xfId="0" applyNumberFormat="1" applyFont="1" applyFill="1" applyBorder="1" applyAlignment="1">
      <alignment horizontal="center"/>
    </xf>
    <xf numFmtId="0" fontId="9" fillId="2" borderId="117" xfId="0" applyFont="1" applyFill="1" applyBorder="1" applyAlignment="1">
      <alignment horizontal="center"/>
    </xf>
    <xf numFmtId="0" fontId="20" fillId="2" borderId="68" xfId="0" applyFont="1" applyFill="1" applyBorder="1" applyAlignment="1">
      <alignment horizontal="center" vertical="center"/>
    </xf>
    <xf numFmtId="0" fontId="20" fillId="2" borderId="122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/>
    </xf>
    <xf numFmtId="0" fontId="6" fillId="2" borderId="67" xfId="0" applyFont="1" applyFill="1" applyBorder="1" applyAlignment="1">
      <alignment horizontal="center"/>
    </xf>
    <xf numFmtId="0" fontId="6" fillId="2" borderId="64" xfId="0" applyFont="1" applyFill="1" applyBorder="1" applyAlignment="1">
      <alignment horizontal="center"/>
    </xf>
    <xf numFmtId="17" fontId="6" fillId="2" borderId="114" xfId="0" applyNumberFormat="1" applyFont="1" applyFill="1" applyBorder="1" applyAlignment="1" applyProtection="1">
      <alignment horizontal="center"/>
      <protection locked="0"/>
    </xf>
    <xf numFmtId="0" fontId="6" fillId="2" borderId="108" xfId="0" applyFont="1" applyFill="1" applyBorder="1" applyAlignment="1" applyProtection="1">
      <alignment horizontal="center"/>
      <protection locked="0"/>
    </xf>
    <xf numFmtId="17" fontId="9" fillId="2" borderId="108" xfId="0" applyNumberFormat="1" applyFont="1" applyFill="1" applyBorder="1" applyAlignment="1">
      <alignment horizontal="center"/>
    </xf>
    <xf numFmtId="17" fontId="9" fillId="2" borderId="109" xfId="0" applyNumberFormat="1" applyFont="1" applyFill="1" applyBorder="1" applyAlignment="1">
      <alignment horizontal="center"/>
    </xf>
    <xf numFmtId="17" fontId="6" fillId="2" borderId="108" xfId="0" applyNumberFormat="1" applyFont="1" applyFill="1" applyBorder="1" applyAlignment="1" applyProtection="1">
      <alignment horizontal="center"/>
      <protection locked="0"/>
    </xf>
    <xf numFmtId="0" fontId="6" fillId="2" borderId="106" xfId="0" applyFont="1" applyFill="1" applyBorder="1" applyAlignment="1" applyProtection="1">
      <alignment horizontal="center"/>
      <protection locked="0"/>
    </xf>
    <xf numFmtId="0" fontId="9" fillId="2" borderId="119" xfId="0" applyFont="1" applyFill="1" applyBorder="1" applyAlignment="1">
      <alignment horizontal="center"/>
    </xf>
    <xf numFmtId="0" fontId="6" fillId="2" borderId="114" xfId="0" applyFont="1" applyFill="1" applyBorder="1" applyAlignment="1" applyProtection="1">
      <alignment horizontal="center"/>
      <protection locked="0"/>
    </xf>
    <xf numFmtId="0" fontId="6" fillId="2" borderId="123" xfId="0" applyFont="1" applyFill="1" applyBorder="1" applyAlignment="1" applyProtection="1">
      <alignment horizontal="center"/>
      <protection locked="0"/>
    </xf>
    <xf numFmtId="17" fontId="9" fillId="2" borderId="114" xfId="0" applyNumberFormat="1" applyFont="1" applyFill="1" applyBorder="1" applyAlignment="1" applyProtection="1">
      <alignment horizontal="center"/>
      <protection locked="0"/>
    </xf>
    <xf numFmtId="0" fontId="9" fillId="2" borderId="108" xfId="0" applyFont="1" applyFill="1" applyBorder="1" applyAlignment="1" applyProtection="1">
      <alignment horizontal="center"/>
      <protection locked="0"/>
    </xf>
    <xf numFmtId="0" fontId="9" fillId="2" borderId="106" xfId="0" applyFont="1" applyFill="1" applyBorder="1" applyAlignment="1" applyProtection="1">
      <alignment horizontal="center"/>
      <protection locked="0"/>
    </xf>
    <xf numFmtId="17" fontId="9" fillId="2" borderId="108" xfId="0" applyNumberFormat="1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'1'!$B$6:$T$6</c:f>
              <c:numCache>
                <c:formatCode>#,##0</c:formatCode>
                <c:ptCount val="19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938963.28799999994</c:v>
                </c:pt>
                <c:pt idx="16">
                  <c:v>924632.3</c:v>
                </c:pt>
                <c:pt idx="17">
                  <c:v>964013.41099999985</c:v>
                </c:pt>
                <c:pt idx="18">
                  <c:v>954331.51500000001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2695.7720000000004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518031.63800000027</c:v>
                </c:pt>
                <c:pt idx="16">
                  <c:v>517524.88199999993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3267716535411E-3"/>
          <c:y val="0.15813557788035115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'1'!$B$8:$T$8</c:f>
              <c:numCache>
                <c:formatCode>#,##0</c:formatCode>
                <c:ptCount val="19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205343.67499999999</c:v>
                </c:pt>
                <c:pt idx="16">
                  <c:v>197581.58900000001</c:v>
                </c:pt>
                <c:pt idx="17">
                  <c:v>153582.016</c:v>
                </c:pt>
                <c:pt idx="18">
                  <c:v>163317.69200000001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'1'!$B$10:$T$10</c:f>
              <c:numCache>
                <c:formatCode>#,##0</c:formatCode>
                <c:ptCount val="19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733619.6129999999</c:v>
                </c:pt>
                <c:pt idx="16">
                  <c:v>727050.71100000001</c:v>
                </c:pt>
                <c:pt idx="17">
                  <c:v>810431.39499999979</c:v>
                </c:pt>
                <c:pt idx="18">
                  <c:v>791013.82299999997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418166.49000000005</c:v>
                </c:pt>
                <c:pt idx="16">
                  <c:v>404411.64599999983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202578.51499999996</c:v>
                </c:pt>
                <c:pt idx="16">
                  <c:v>150247.611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215587.97500000009</c:v>
                </c:pt>
                <c:pt idx="16">
                  <c:v>254164.03499999983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520796.79800000024</c:v>
                </c:pt>
                <c:pt idx="16">
                  <c:v>520220.65399999992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5</xdr:row>
      <xdr:rowOff>76200</xdr:rowOff>
    </xdr:from>
    <xdr:to>
      <xdr:col>21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76200</xdr:colOff>
      <xdr:row>7</xdr:row>
      <xdr:rowOff>0</xdr:rowOff>
    </xdr:from>
    <xdr:to>
      <xdr:col>21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76200</xdr:colOff>
      <xdr:row>9</xdr:row>
      <xdr:rowOff>0</xdr:rowOff>
    </xdr:from>
    <xdr:to>
      <xdr:col>21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11</xdr:row>
      <xdr:rowOff>0</xdr:rowOff>
    </xdr:from>
    <xdr:to>
      <xdr:col>20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0</xdr:colOff>
      <xdr:row>16</xdr:row>
      <xdr:rowOff>28575</xdr:rowOff>
    </xdr:from>
    <xdr:to>
      <xdr:col>20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28575</xdr:colOff>
      <xdr:row>18</xdr:row>
      <xdr:rowOff>66675</xdr:rowOff>
    </xdr:from>
    <xdr:to>
      <xdr:col>21</xdr:col>
      <xdr:colOff>9525</xdr:colOff>
      <xdr:row>19</xdr:row>
      <xdr:rowOff>266700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0</xdr:colOff>
      <xdr:row>22</xdr:row>
      <xdr:rowOff>0</xdr:rowOff>
    </xdr:from>
    <xdr:to>
      <xdr:col>20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47625</xdr:colOff>
      <xdr:row>27</xdr:row>
      <xdr:rowOff>104775</xdr:rowOff>
    </xdr:from>
    <xdr:to>
      <xdr:col>21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47625</xdr:colOff>
      <xdr:row>28</xdr:row>
      <xdr:rowOff>352424</xdr:rowOff>
    </xdr:from>
    <xdr:to>
      <xdr:col>21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57150</xdr:colOff>
      <xdr:row>31</xdr:row>
      <xdr:rowOff>95250</xdr:rowOff>
    </xdr:from>
    <xdr:to>
      <xdr:col>21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oao%20lima\Documents\COM&#201;RCIO%20EXTERNO\S&#237;ntese%20Estatistica\75.%20Novembro%202019\Sintese%20Estatistica%20Novembr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L\Dropbox\IVV\S&#237;ntese%20Estatistica\Mar&#231;o%202013\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1 (2)"/>
    </sheetNames>
    <sheetDataSet>
      <sheetData sheetId="0"/>
      <sheetData sheetId="1"/>
      <sheetData sheetId="2">
        <row r="6">
          <cell r="A6" t="str">
            <v>Exportações (1)</v>
          </cell>
        </row>
      </sheetData>
      <sheetData sheetId="3">
        <row r="7">
          <cell r="T7">
            <v>44866.651000000042</v>
          </cell>
        </row>
        <row r="8">
          <cell r="T8">
            <v>46937.144999999968</v>
          </cell>
        </row>
        <row r="9">
          <cell r="T9">
            <v>62257.105999999985</v>
          </cell>
        </row>
        <row r="10">
          <cell r="T10">
            <v>62171.204999999944</v>
          </cell>
        </row>
        <row r="11">
          <cell r="T11">
            <v>55267.650999999962</v>
          </cell>
        </row>
        <row r="12">
          <cell r="T12">
            <v>56091.163000000008</v>
          </cell>
        </row>
        <row r="13">
          <cell r="T13">
            <v>69013.110000000117</v>
          </cell>
        </row>
        <row r="14">
          <cell r="T14">
            <v>45062.92500000001</v>
          </cell>
        </row>
        <row r="15">
          <cell r="T15">
            <v>70793.574000000022</v>
          </cell>
        </row>
        <row r="16">
          <cell r="T16">
            <v>82030.592000000048</v>
          </cell>
        </row>
        <row r="17">
          <cell r="T17">
            <v>82936.982000000047</v>
          </cell>
        </row>
        <row r="18">
          <cell r="T18">
            <v>58105.801000000007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52"/>
  <sheetViews>
    <sheetView showGridLines="0" showRowColHeaders="0" zoomScaleNormal="100" workbookViewId="0">
      <selection activeCell="J55" sqref="J55"/>
    </sheetView>
  </sheetViews>
  <sheetFormatPr defaultRowHeight="15"/>
  <cols>
    <col min="1" max="1" width="3.140625" customWidth="1"/>
  </cols>
  <sheetData>
    <row r="2" spans="2:11" ht="15.75">
      <c r="E2" s="429" t="s">
        <v>25</v>
      </c>
      <c r="F2" s="429"/>
      <c r="G2" s="429"/>
      <c r="H2" s="429"/>
      <c r="I2" s="429"/>
      <c r="J2" s="429"/>
      <c r="K2" s="429"/>
    </row>
    <row r="3" spans="2:11" ht="15.75">
      <c r="E3" s="429" t="s">
        <v>152</v>
      </c>
      <c r="F3" s="429"/>
      <c r="G3" s="429"/>
      <c r="H3" s="429"/>
      <c r="I3" s="429"/>
      <c r="J3" s="429"/>
      <c r="K3" s="429"/>
    </row>
    <row r="7" spans="2:11" ht="15.95" customHeight="1"/>
    <row r="8" spans="2:11" ht="15.95" customHeight="1">
      <c r="B8" s="5" t="s">
        <v>26</v>
      </c>
      <c r="C8" s="5"/>
    </row>
    <row r="9" spans="2:11" ht="15.95" customHeight="1"/>
    <row r="10" spans="2:11" ht="15.95" customHeight="1">
      <c r="B10" s="5" t="s">
        <v>98</v>
      </c>
      <c r="G10" t="s">
        <v>90</v>
      </c>
    </row>
    <row r="11" spans="2:11" ht="15.95" customHeight="1"/>
    <row r="12" spans="2:11" ht="15.95" customHeight="1">
      <c r="B12" s="5" t="s">
        <v>94</v>
      </c>
    </row>
    <row r="13" spans="2:11" ht="15.95" customHeight="1">
      <c r="B13" s="5"/>
      <c r="C13" s="5"/>
      <c r="D13" s="5"/>
      <c r="E13" s="5"/>
      <c r="F13" s="5"/>
      <c r="G13" s="5"/>
    </row>
    <row r="14" spans="2:11" ht="15.95" customHeight="1">
      <c r="B14" s="5" t="s">
        <v>93</v>
      </c>
      <c r="C14" s="5"/>
      <c r="D14" s="5"/>
      <c r="E14" s="5"/>
      <c r="F14" s="5"/>
      <c r="G14" s="5"/>
    </row>
    <row r="15" spans="2:11" ht="15.95" customHeight="1"/>
    <row r="16" spans="2:11" ht="15.95" customHeight="1">
      <c r="B16" s="5" t="s">
        <v>97</v>
      </c>
    </row>
    <row r="17" spans="2:2" ht="15.95" customHeight="1">
      <c r="B17" s="5"/>
    </row>
    <row r="18" spans="2:2" ht="15.95" customHeight="1">
      <c r="B18" s="5" t="s">
        <v>153</v>
      </c>
    </row>
    <row r="19" spans="2:2" ht="15.95" customHeight="1">
      <c r="B19" s="5"/>
    </row>
    <row r="20" spans="2:2" ht="15.95" customHeight="1">
      <c r="B20" s="5" t="s">
        <v>154</v>
      </c>
    </row>
    <row r="21" spans="2:2" ht="15.95" customHeight="1"/>
    <row r="22" spans="2:2" ht="15.95" customHeight="1">
      <c r="B22" s="5" t="s">
        <v>155</v>
      </c>
    </row>
    <row r="23" spans="2:2" ht="15.95" customHeight="1">
      <c r="B23" s="5"/>
    </row>
    <row r="24" spans="2:2">
      <c r="B24" s="5" t="s">
        <v>156</v>
      </c>
    </row>
    <row r="25" spans="2:2">
      <c r="B25" s="5"/>
    </row>
    <row r="26" spans="2:2">
      <c r="B26" s="5" t="s">
        <v>157</v>
      </c>
    </row>
    <row r="27" spans="2:2">
      <c r="B27" s="5"/>
    </row>
    <row r="28" spans="2:2">
      <c r="B28" s="5" t="s">
        <v>158</v>
      </c>
    </row>
    <row r="30" spans="2:2">
      <c r="B30" s="5" t="s">
        <v>159</v>
      </c>
    </row>
    <row r="32" spans="2:2">
      <c r="B32" s="5" t="s">
        <v>160</v>
      </c>
    </row>
    <row r="33" spans="2:2">
      <c r="B33" s="264"/>
    </row>
    <row r="34" spans="2:2">
      <c r="B34" s="5" t="s">
        <v>161</v>
      </c>
    </row>
    <row r="36" spans="2:2">
      <c r="B36" s="5" t="s">
        <v>162</v>
      </c>
    </row>
    <row r="38" spans="2:2">
      <c r="B38" s="5" t="s">
        <v>163</v>
      </c>
    </row>
    <row r="40" spans="2:2">
      <c r="B40" s="5" t="s">
        <v>164</v>
      </c>
    </row>
    <row r="42" spans="2:2">
      <c r="B42" s="5" t="s">
        <v>165</v>
      </c>
    </row>
    <row r="44" spans="2:2">
      <c r="B44" s="5" t="s">
        <v>166</v>
      </c>
    </row>
    <row r="46" spans="2:2">
      <c r="B46" s="5" t="s">
        <v>167</v>
      </c>
    </row>
    <row r="48" spans="2:2">
      <c r="B48" s="5" t="s">
        <v>168</v>
      </c>
    </row>
    <row r="50" spans="2:2">
      <c r="B50" s="5" t="s">
        <v>169</v>
      </c>
    </row>
    <row r="52" spans="2:2">
      <c r="B52" s="5" t="s">
        <v>170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volução das Exportações de Vinho (NC 2204) por Mercado / Acondicionamento" xr:uid="{5B734A2D-83EF-4EBC-9B74-9A8585EB14AC}"/>
    <hyperlink ref="B20" location="'6'!A1" display="6 - Evolução das Exportações com Destino a uma Selecção de Mercados" xr:uid="{CB3B313F-AF57-4CAD-A304-6C2A2E273DA3}"/>
    <hyperlink ref="B22" location="'7'!A1" display="7 - Evolução das Exportações de Vinho com DO + IG + Vinho ( ex-vinho mesa) por Mercado / Acondicionamento" xr:uid="{A3CA84D3-22B4-44EC-9684-EA10EC2C2F38}"/>
    <hyperlink ref="B24" location="'8'!A1" display="8 - Evolução das Exportações de Vinho com DO + Vinho com IG + Vinho (ex-vinho mesa) com Destino a uma Selecção de Mercados" xr:uid="{97E3107D-59AA-4DA0-BC7E-E95658C83F41}"/>
    <hyperlink ref="B26" location="'9'!A1" display="9 - Evolução das Exportações de Vinho com DO + IG por Mercado / Acondicionamento" xr:uid="{729796D9-F860-44D2-9F98-0E2424889377}"/>
    <hyperlink ref="B28" location="'10'!A1" display="10 - Evolução das Exportações de Vinho com DO + Vinho com IG com Destino a uma Selecção de Mercados" xr:uid="{CA91AD2A-B4D3-46B3-A0AB-08A960D1EA11}"/>
    <hyperlink ref="B30" location="'11'!A1" display="11- Evolução das Exportações de Vinho com DO por Mercado / Acondicionamento" xr:uid="{6FFF1144-00B1-4B6E-9BFE-2D11784D50AF}"/>
    <hyperlink ref="B32" location="'12'!A1" display="12 - Evolução das Exportações de Vinho com DO com Destino a uma Selecção de Mercados" xr:uid="{01AD4908-0064-471B-A65F-CD59C9839F47}"/>
    <hyperlink ref="B34" location="'13'!A1" display="13 - Evolução das Exportações de Vinho com IG por Mercado / Acondicionamento" xr:uid="{AA1BB5FB-5112-4827-9538-FE5B2B08B29F}"/>
    <hyperlink ref="B36" location="'14'!A1" display="14 - Evolução das Exportações de Vinho com IG com Destino a uma Seleção de Mercados" xr:uid="{EFA70DE7-E088-4CC0-AC46-7386D9A160EE}"/>
    <hyperlink ref="B38" location="'15'!A1" display="15 - Evolução das Exportações de Vinho ( ex-vinho mesa) por Mercado / Acondicionamento" xr:uid="{DF973C2D-8862-456E-882B-72D5416A6542}"/>
    <hyperlink ref="B40" location="'16'!A1" display="16 - Evolução das Exportações de Vinho (ex-vinho mesa) com Destino a uma Seleção de Mercados" xr:uid="{1BFCEBD0-9F73-4ECC-8FFF-1D88DFFC53C7}"/>
    <hyperlink ref="B42" location="'17'!A1" display="17 - Evolução das Exportações de Vinhos Espumantes e Espumosos por Mercado" xr:uid="{BCE5097A-8789-4FC9-9C97-7841018CA4AB}"/>
    <hyperlink ref="B44" location="'18'!A1" display="18 - Evolução das Exportações de Vinhos Espumantes e Espumosos com Destino a uma Seleção de Mercados" xr:uid="{28335838-4DC6-48C4-8897-76D9A2610871}"/>
    <hyperlink ref="B46" location="'19'!A1" display="19 - Evolução das Exportações de Vinho Licoroso com DO Porto por Mercado" xr:uid="{6FA1CEBE-4496-4783-B7D5-4E934438A3E8}"/>
    <hyperlink ref="B48" location="'20'!A1" display="20 - Evolução das Exportações de Vinho Licoroso com DO Porto com Destino a uma Seleção de Mercados" xr:uid="{4DDE9111-44B7-44DB-9C50-47A0E6D9FF43}"/>
    <hyperlink ref="B50" location="'21'!A1" display="21 - Evolução das Exportações de Vinho Licoroso com DO Madeira por Mercado" xr:uid="{033A7ED5-48FB-4991-8CFE-77C37F5D4263}"/>
    <hyperlink ref="B52" location="'22'!A1" display="22 - Evolução das Exportações de Vinho Licoroso com DO Madeira com Destino a uma Seleção de Mercados" xr:uid="{7CCCC272-465D-4D60-9D54-973C4F5009D8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AQ97"/>
  <sheetViews>
    <sheetView showGridLines="0" tabSelected="1" topLeftCell="V16" workbookViewId="0">
      <selection activeCell="AF33" sqref="AF33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136</v>
      </c>
    </row>
    <row r="3" spans="1:43" ht="8.25" customHeight="1" thickBot="1"/>
    <row r="4" spans="1:43">
      <c r="A4" s="463" t="s">
        <v>3</v>
      </c>
      <c r="B4" s="445" t="s">
        <v>128</v>
      </c>
      <c r="C4" s="473"/>
      <c r="D4" s="473"/>
      <c r="E4" s="473"/>
      <c r="F4" s="473"/>
      <c r="G4" s="484"/>
      <c r="H4" s="477" t="s">
        <v>130</v>
      </c>
      <c r="I4" s="473"/>
      <c r="J4" s="473"/>
      <c r="K4" s="473"/>
      <c r="L4" s="473"/>
      <c r="M4" s="484"/>
      <c r="N4" s="488" t="s">
        <v>149</v>
      </c>
      <c r="O4" s="479"/>
      <c r="P4" s="489"/>
      <c r="R4" s="477" t="s">
        <v>129</v>
      </c>
      <c r="S4" s="473"/>
      <c r="T4" s="473"/>
      <c r="U4" s="473"/>
      <c r="V4" s="473"/>
      <c r="W4" s="484"/>
      <c r="X4" s="473" t="s">
        <v>131</v>
      </c>
      <c r="Y4" s="473"/>
      <c r="Z4" s="473"/>
      <c r="AA4" s="473"/>
      <c r="AB4" s="473"/>
      <c r="AC4" s="446"/>
      <c r="AE4" s="479" t="s">
        <v>149</v>
      </c>
      <c r="AF4" s="479"/>
      <c r="AG4" s="479"/>
      <c r="AI4" s="490" t="s">
        <v>134</v>
      </c>
      <c r="AJ4" s="491"/>
      <c r="AK4" s="491"/>
      <c r="AL4" s="491"/>
      <c r="AM4" s="491"/>
      <c r="AN4" s="492"/>
      <c r="AO4" s="479" t="s">
        <v>149</v>
      </c>
      <c r="AP4" s="479"/>
      <c r="AQ4" s="479"/>
    </row>
    <row r="5" spans="1:43">
      <c r="A5" s="464"/>
      <c r="B5" s="485">
        <v>45658</v>
      </c>
      <c r="C5" s="469"/>
      <c r="D5" s="470"/>
      <c r="E5" s="486">
        <v>46023</v>
      </c>
      <c r="F5" s="475"/>
      <c r="G5" s="487"/>
      <c r="H5" s="485">
        <f>B5</f>
        <v>45658</v>
      </c>
      <c r="I5" s="469"/>
      <c r="J5" s="470"/>
      <c r="K5" s="486">
        <f>E5</f>
        <v>46023</v>
      </c>
      <c r="L5" s="475"/>
      <c r="M5" s="487"/>
      <c r="N5" s="471" t="s">
        <v>132</v>
      </c>
      <c r="O5" s="469"/>
      <c r="P5" s="472"/>
      <c r="R5" s="483">
        <f>B5</f>
        <v>45658</v>
      </c>
      <c r="S5" s="469"/>
      <c r="T5" s="470"/>
      <c r="U5" s="485">
        <f>K5</f>
        <v>46023</v>
      </c>
      <c r="V5" s="469"/>
      <c r="W5" s="470"/>
      <c r="X5" s="485">
        <f>H5</f>
        <v>45658</v>
      </c>
      <c r="Y5" s="469"/>
      <c r="Z5" s="470"/>
      <c r="AA5" s="485">
        <f>U5</f>
        <v>46023</v>
      </c>
      <c r="AB5" s="469"/>
      <c r="AC5" s="470"/>
      <c r="AE5" s="468" t="s">
        <v>133</v>
      </c>
      <c r="AF5" s="469"/>
      <c r="AG5" s="472"/>
      <c r="AI5" s="493">
        <f>X5</f>
        <v>45658</v>
      </c>
      <c r="AJ5" s="494"/>
      <c r="AK5" s="494"/>
      <c r="AL5" s="485">
        <f>AA5</f>
        <v>46023</v>
      </c>
      <c r="AM5" s="469"/>
      <c r="AN5" s="470"/>
      <c r="AO5" s="469" t="s">
        <v>134</v>
      </c>
      <c r="AP5" s="469"/>
      <c r="AQ5" s="472"/>
    </row>
    <row r="6" spans="1:43" ht="19.5" customHeight="1" thickBot="1">
      <c r="A6" s="465"/>
      <c r="B6" s="99" t="s">
        <v>29</v>
      </c>
      <c r="C6" s="135" t="s">
        <v>30</v>
      </c>
      <c r="D6" s="263" t="s">
        <v>12</v>
      </c>
      <c r="E6" s="159" t="s">
        <v>29</v>
      </c>
      <c r="F6" s="346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45" t="s">
        <v>29</v>
      </c>
      <c r="V6" s="346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0" t="s">
        <v>29</v>
      </c>
      <c r="AJ6" s="135" t="s">
        <v>30</v>
      </c>
      <c r="AK6" s="263" t="s">
        <v>12</v>
      </c>
      <c r="AL6" s="401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176</v>
      </c>
      <c r="B7" s="39">
        <v>6487.2600000000011</v>
      </c>
      <c r="C7" s="363">
        <v>11103.999999999998</v>
      </c>
      <c r="D7" s="368">
        <v>17591.259999999998</v>
      </c>
      <c r="E7" s="39">
        <v>4052.7300000000005</v>
      </c>
      <c r="F7" s="372">
        <v>8186.6999999999989</v>
      </c>
      <c r="G7" s="370">
        <v>12239.43</v>
      </c>
      <c r="H7" s="338">
        <f t="shared" ref="H7:H32" si="0">B7/$B$33</f>
        <v>0.11555584372602519</v>
      </c>
      <c r="I7" s="316">
        <f t="shared" ref="I7:I32" si="1">C7/$C$33</f>
        <v>7.4910349096798654E-2</v>
      </c>
      <c r="J7" s="391">
        <f t="shared" ref="J7:J32" si="2">D7/$D$33</f>
        <v>8.6075494496186858E-2</v>
      </c>
      <c r="K7" s="316">
        <f t="shared" ref="K7:K32" si="3">E7/$E$33</f>
        <v>7.7037905250560063E-2</v>
      </c>
      <c r="L7" s="316">
        <f t="shared" ref="L7:L32" si="4">F7/$F$33</f>
        <v>6.6415618813110117E-2</v>
      </c>
      <c r="M7" s="392">
        <f t="shared" ref="M7:M32" si="5">G7/$G$33</f>
        <v>6.9592971328407485E-2</v>
      </c>
      <c r="N7" s="385">
        <f t="shared" ref="N7:N33" si="6">(E7-B7)/B7</f>
        <v>-0.37527862302420439</v>
      </c>
      <c r="O7" s="386">
        <f t="shared" ref="O7:O33" si="7">(F7-C7)/C7</f>
        <v>-0.26272514409221898</v>
      </c>
      <c r="P7" s="375">
        <f t="shared" ref="P7:P33" si="8">(G7-D7)/D7</f>
        <v>-0.30423232900883729</v>
      </c>
      <c r="R7" s="394">
        <v>1891.1599999999999</v>
      </c>
      <c r="S7" s="362">
        <v>3561.1049999999996</v>
      </c>
      <c r="T7" s="367">
        <v>5452.2649999999994</v>
      </c>
      <c r="U7" s="39">
        <v>1277.4069999999997</v>
      </c>
      <c r="V7" s="112">
        <v>2979.1279999999992</v>
      </c>
      <c r="W7" s="373">
        <v>4256.5349999999989</v>
      </c>
      <c r="X7" s="338">
        <f>R7/$R$33</f>
        <v>0.14045143257252879</v>
      </c>
      <c r="Y7" s="316">
        <f>S7/$S$33</f>
        <v>0.11286991620170871</v>
      </c>
      <c r="Z7" s="391">
        <f>T7/$T$33</f>
        <v>0.12112001601585516</v>
      </c>
      <c r="AA7" s="316">
        <f>U7/$U$33</f>
        <v>9.7999844416317941E-2</v>
      </c>
      <c r="AB7" s="316">
        <f>V7/$V$33</f>
        <v>0.11369797992292142</v>
      </c>
      <c r="AC7" s="392">
        <f>W7/$W$33</f>
        <v>0.10848294481942444</v>
      </c>
      <c r="AE7" s="385">
        <f t="shared" ref="AE7:AE33" si="9">(U7-R7)/R7</f>
        <v>-0.32453784978531708</v>
      </c>
      <c r="AF7" s="386">
        <f t="shared" ref="AF7:AF33" si="10">(V7-S7)/S7</f>
        <v>-0.16342595907730897</v>
      </c>
      <c r="AG7" s="375">
        <f t="shared" ref="AG7:AG33" si="11">(W7-T7)/T7</f>
        <v>-0.21930885604423128</v>
      </c>
      <c r="AI7" s="27">
        <f t="shared" ref="AI7:AI18" si="12">(R7/B7)*10</f>
        <v>2.9151906968427346</v>
      </c>
      <c r="AJ7" s="28">
        <f t="shared" ref="AJ7:AJ18" si="13">(S7/C7)*10</f>
        <v>3.2070470100864554</v>
      </c>
      <c r="AK7" s="399">
        <f t="shared" ref="AK7:AK18" si="14">(T7/D7)*10</f>
        <v>3.0994169832064333</v>
      </c>
      <c r="AL7" s="28">
        <f t="shared" ref="AL7:AL18" si="15">(U7/E7)*10</f>
        <v>3.1519666989905559</v>
      </c>
      <c r="AM7" s="28">
        <f t="shared" ref="AM7:AM18" si="16">(V7/F7)*10</f>
        <v>3.6389851832850839</v>
      </c>
      <c r="AN7" s="395">
        <f t="shared" ref="AN7:AN18" si="17">(W7/G7)*10</f>
        <v>3.4777232273071528</v>
      </c>
      <c r="AO7" s="376">
        <f t="shared" ref="AO7:AO18" si="18">(AL7-AI7)/AI7</f>
        <v>8.1221445445836191E-2</v>
      </c>
      <c r="AP7" s="374">
        <f t="shared" ref="AP7:AP18" si="19">(AM7-AJ7)/AJ7</f>
        <v>0.13468407910459171</v>
      </c>
      <c r="AQ7" s="375">
        <f t="shared" ref="AQ7:AQ18" si="20">(AN7-AK7)/AK7</f>
        <v>0.12205722758521866</v>
      </c>
    </row>
    <row r="8" spans="1:43" ht="20.100000000000001" customHeight="1">
      <c r="A8" s="8" t="s">
        <v>179</v>
      </c>
      <c r="B8" s="19">
        <v>1949.6100000000001</v>
      </c>
      <c r="C8" s="364">
        <v>32272.559999999998</v>
      </c>
      <c r="D8" s="368">
        <v>34222.17</v>
      </c>
      <c r="E8" s="19">
        <v>448.25000000000006</v>
      </c>
      <c r="F8" s="362">
        <v>31921.719999999998</v>
      </c>
      <c r="G8" s="370">
        <v>32369.969999999998</v>
      </c>
      <c r="H8" s="338">
        <f t="shared" si="0"/>
        <v>3.4727886424576158E-2</v>
      </c>
      <c r="I8" s="316">
        <f t="shared" si="1"/>
        <v>0.21771872621103933</v>
      </c>
      <c r="J8" s="392">
        <f t="shared" si="2"/>
        <v>0.16745191677472626</v>
      </c>
      <c r="K8" s="316">
        <f t="shared" si="3"/>
        <v>8.5207356593120075E-3</v>
      </c>
      <c r="L8" s="316">
        <f t="shared" si="4"/>
        <v>0.25896891145135814</v>
      </c>
      <c r="M8" s="392">
        <f t="shared" si="5"/>
        <v>0.1840545183976223</v>
      </c>
      <c r="N8" s="387">
        <f t="shared" si="6"/>
        <v>-0.7700822215725196</v>
      </c>
      <c r="O8" s="388">
        <f t="shared" si="7"/>
        <v>-1.0871154937817148E-2</v>
      </c>
      <c r="P8" s="379">
        <f t="shared" si="8"/>
        <v>-5.4122809862729361E-2</v>
      </c>
      <c r="R8" s="394">
        <v>329.334</v>
      </c>
      <c r="S8" s="362">
        <v>3946.9519999999998</v>
      </c>
      <c r="T8" s="367">
        <v>4276.2860000000001</v>
      </c>
      <c r="U8" s="19">
        <v>124.625</v>
      </c>
      <c r="V8" s="119">
        <v>3224.3360000000002</v>
      </c>
      <c r="W8" s="368">
        <v>3348.9610000000002</v>
      </c>
      <c r="X8" s="338">
        <f t="shared" ref="X8:X32" si="21">R8/$R$33</f>
        <v>2.445876186829311E-2</v>
      </c>
      <c r="Y8" s="316">
        <f t="shared" ref="Y8:Y32" si="22">S8/$S$33</f>
        <v>0.12509941197807045</v>
      </c>
      <c r="Z8" s="392">
        <f t="shared" ref="Z8:Z32" si="23">T8/$T$33</f>
        <v>9.4996084894695562E-2</v>
      </c>
      <c r="AA8" s="316">
        <f t="shared" ref="AA8:AA32" si="24">U8/$U$33</f>
        <v>9.5609548173633211E-3</v>
      </c>
      <c r="AB8" s="316">
        <f t="shared" ref="AB8:AB32" si="25">V8/$V$33</f>
        <v>0.12305630701089477</v>
      </c>
      <c r="AC8" s="392">
        <f t="shared" ref="AC8:AC32" si="26">W8/$W$33</f>
        <v>8.535232327830139E-2</v>
      </c>
      <c r="AE8" s="387">
        <f t="shared" si="9"/>
        <v>-0.62158477411989044</v>
      </c>
      <c r="AF8" s="388">
        <f t="shared" si="10"/>
        <v>-0.18308203393403305</v>
      </c>
      <c r="AG8" s="379">
        <f t="shared" si="11"/>
        <v>-0.21685289524601484</v>
      </c>
      <c r="AI8" s="27">
        <f t="shared" si="12"/>
        <v>1.6892301537230523</v>
      </c>
      <c r="AJ8" s="28">
        <f t="shared" si="13"/>
        <v>1.2230055502259505</v>
      </c>
      <c r="AK8" s="395">
        <f t="shared" si="14"/>
        <v>1.2495659977143472</v>
      </c>
      <c r="AL8" s="28">
        <f t="shared" si="15"/>
        <v>2.7802565532626877</v>
      </c>
      <c r="AM8" s="28">
        <f t="shared" si="16"/>
        <v>1.0100758981658884</v>
      </c>
      <c r="AN8" s="395">
        <f t="shared" si="17"/>
        <v>1.0345888488620782</v>
      </c>
      <c r="AO8" s="377">
        <f t="shared" si="18"/>
        <v>0.64587196548381542</v>
      </c>
      <c r="AP8" s="378">
        <f t="shared" si="19"/>
        <v>-0.17410358605545437</v>
      </c>
      <c r="AQ8" s="379">
        <f t="shared" si="20"/>
        <v>-0.17204145218859665</v>
      </c>
    </row>
    <row r="9" spans="1:43" ht="20.100000000000001" customHeight="1">
      <c r="A9" s="8" t="s">
        <v>175</v>
      </c>
      <c r="B9" s="19">
        <v>4829.09</v>
      </c>
      <c r="C9" s="364">
        <v>8457.26</v>
      </c>
      <c r="D9" s="368">
        <v>13286.35</v>
      </c>
      <c r="E9" s="19">
        <v>7601.42</v>
      </c>
      <c r="F9" s="362">
        <v>4586.8200000000006</v>
      </c>
      <c r="G9" s="370">
        <v>12188.240000000002</v>
      </c>
      <c r="H9" s="338">
        <f t="shared" si="0"/>
        <v>8.6019300810960389E-2</v>
      </c>
      <c r="I9" s="316">
        <f t="shared" si="1"/>
        <v>5.7054781970676469E-2</v>
      </c>
      <c r="J9" s="392">
        <f t="shared" si="2"/>
        <v>6.5011212744249841E-2</v>
      </c>
      <c r="K9" s="316">
        <f t="shared" si="3"/>
        <v>0.1444945687794924</v>
      </c>
      <c r="L9" s="316">
        <f t="shared" si="4"/>
        <v>3.7211145966549383E-2</v>
      </c>
      <c r="M9" s="392">
        <f t="shared" si="5"/>
        <v>6.9301906777010799E-2</v>
      </c>
      <c r="N9" s="387">
        <f t="shared" si="6"/>
        <v>0.57408952825480575</v>
      </c>
      <c r="O9" s="388">
        <f t="shared" si="7"/>
        <v>-0.45764703934844142</v>
      </c>
      <c r="P9" s="379">
        <f t="shared" si="8"/>
        <v>-8.2649486126739002E-2</v>
      </c>
      <c r="R9" s="394">
        <v>1440.2139999999999</v>
      </c>
      <c r="S9" s="362">
        <v>2336.2330000000002</v>
      </c>
      <c r="T9" s="367">
        <v>3776.4470000000001</v>
      </c>
      <c r="U9" s="19">
        <v>2000.5930000000001</v>
      </c>
      <c r="V9" s="119">
        <v>1323.973</v>
      </c>
      <c r="W9" s="368">
        <v>3324.5659999999998</v>
      </c>
      <c r="X9" s="338">
        <f t="shared" si="21"/>
        <v>0.10696087031822372</v>
      </c>
      <c r="Y9" s="316">
        <f t="shared" si="22"/>
        <v>7.4047359720554887E-2</v>
      </c>
      <c r="Z9" s="392">
        <f t="shared" si="23"/>
        <v>8.3892349532355498E-2</v>
      </c>
      <c r="AA9" s="316">
        <f t="shared" si="24"/>
        <v>0.15348107747990641</v>
      </c>
      <c r="AB9" s="316">
        <f t="shared" si="25"/>
        <v>5.0529233914249433E-2</v>
      </c>
      <c r="AC9" s="392">
        <f t="shared" si="26"/>
        <v>8.4730587185712025E-2</v>
      </c>
      <c r="AE9" s="387">
        <f t="shared" si="9"/>
        <v>0.38909425960308686</v>
      </c>
      <c r="AF9" s="388">
        <f t="shared" si="10"/>
        <v>-0.43328726201538981</v>
      </c>
      <c r="AG9" s="379">
        <f t="shared" si="11"/>
        <v>-0.11965771001155327</v>
      </c>
      <c r="AI9" s="27">
        <f t="shared" si="12"/>
        <v>2.9823714198741373</v>
      </c>
      <c r="AJ9" s="28">
        <f t="shared" si="13"/>
        <v>2.7623994059541745</v>
      </c>
      <c r="AK9" s="395">
        <f t="shared" si="14"/>
        <v>2.8423509842808596</v>
      </c>
      <c r="AL9" s="28">
        <f t="shared" si="15"/>
        <v>2.6318674668680324</v>
      </c>
      <c r="AM9" s="28">
        <f t="shared" si="16"/>
        <v>2.8864725452492133</v>
      </c>
      <c r="AN9" s="395">
        <f t="shared" si="17"/>
        <v>2.727683406299843</v>
      </c>
      <c r="AO9" s="377">
        <f t="shared" si="18"/>
        <v>-0.11752525210991224</v>
      </c>
      <c r="AP9" s="378">
        <f t="shared" si="19"/>
        <v>4.4914989131407658E-2</v>
      </c>
      <c r="AQ9" s="379">
        <f t="shared" si="20"/>
        <v>-4.0342511750014791E-2</v>
      </c>
    </row>
    <row r="10" spans="1:43" ht="20.100000000000001" customHeight="1">
      <c r="A10" s="8" t="s">
        <v>178</v>
      </c>
      <c r="B10" s="19">
        <v>2184.5</v>
      </c>
      <c r="C10" s="364">
        <v>4811.88</v>
      </c>
      <c r="D10" s="368">
        <v>6996.38</v>
      </c>
      <c r="E10" s="19">
        <v>2648.6</v>
      </c>
      <c r="F10" s="362">
        <v>6215.03</v>
      </c>
      <c r="G10" s="370">
        <v>8863.6299999999992</v>
      </c>
      <c r="H10" s="338">
        <f t="shared" si="0"/>
        <v>3.8911919765741161E-2</v>
      </c>
      <c r="I10" s="316">
        <f t="shared" si="1"/>
        <v>3.246214072513541E-2</v>
      </c>
      <c r="J10" s="392">
        <f t="shared" si="2"/>
        <v>3.4233867737912572E-2</v>
      </c>
      <c r="K10" s="316">
        <f t="shared" si="3"/>
        <v>5.0346950289467438E-2</v>
      </c>
      <c r="L10" s="316">
        <f t="shared" si="4"/>
        <v>5.0420201472149193E-2</v>
      </c>
      <c r="M10" s="392">
        <f t="shared" si="5"/>
        <v>5.0398290480489071E-2</v>
      </c>
      <c r="N10" s="387">
        <f t="shared" si="6"/>
        <v>0.21245136186770425</v>
      </c>
      <c r="O10" s="388">
        <f t="shared" si="7"/>
        <v>0.29160120368753994</v>
      </c>
      <c r="P10" s="379">
        <f t="shared" si="8"/>
        <v>0.26688801923280314</v>
      </c>
      <c r="R10" s="394">
        <v>823.72</v>
      </c>
      <c r="S10" s="362">
        <v>1811.5150000000001</v>
      </c>
      <c r="T10" s="367">
        <v>2635.2350000000001</v>
      </c>
      <c r="U10" s="19">
        <v>888.09400000000005</v>
      </c>
      <c r="V10" s="119">
        <v>2197.6129999999998</v>
      </c>
      <c r="W10" s="368">
        <v>3085.7069999999999</v>
      </c>
      <c r="X10" s="338">
        <f t="shared" si="21"/>
        <v>6.1175497598639682E-2</v>
      </c>
      <c r="Y10" s="316">
        <f t="shared" si="22"/>
        <v>5.7416320565705975E-2</v>
      </c>
      <c r="Z10" s="392">
        <f t="shared" si="23"/>
        <v>5.8540754238017072E-2</v>
      </c>
      <c r="AA10" s="316">
        <f t="shared" si="24"/>
        <v>6.8132610692649642E-2</v>
      </c>
      <c r="AB10" s="316">
        <f t="shared" si="25"/>
        <v>8.3871575424873043E-2</v>
      </c>
      <c r="AC10" s="392">
        <f t="shared" si="26"/>
        <v>7.8642976554853139E-2</v>
      </c>
      <c r="AE10" s="387">
        <f t="shared" si="9"/>
        <v>7.8150342349342039E-2</v>
      </c>
      <c r="AF10" s="388">
        <f t="shared" si="10"/>
        <v>0.21313541428031219</v>
      </c>
      <c r="AG10" s="379">
        <f t="shared" si="11"/>
        <v>0.1709418704593707</v>
      </c>
      <c r="AI10" s="27">
        <f t="shared" si="12"/>
        <v>3.7707484550240333</v>
      </c>
      <c r="AJ10" s="28">
        <f t="shared" si="13"/>
        <v>3.7646720200836263</v>
      </c>
      <c r="AK10" s="395">
        <f t="shared" si="14"/>
        <v>3.7665692829720516</v>
      </c>
      <c r="AL10" s="28">
        <f t="shared" si="15"/>
        <v>3.3530695461753384</v>
      </c>
      <c r="AM10" s="28">
        <f t="shared" si="16"/>
        <v>3.5359652326698345</v>
      </c>
      <c r="AN10" s="395">
        <f t="shared" si="17"/>
        <v>3.4813129609426383</v>
      </c>
      <c r="AO10" s="377">
        <f t="shared" si="18"/>
        <v>-0.11076817078375832</v>
      </c>
      <c r="AP10" s="378">
        <f t="shared" si="19"/>
        <v>-6.0750786839781981E-2</v>
      </c>
      <c r="AQ10" s="379">
        <f t="shared" si="20"/>
        <v>-7.5733724936111829E-2</v>
      </c>
    </row>
    <row r="11" spans="1:43" ht="20.100000000000001" customHeight="1">
      <c r="A11" s="8" t="s">
        <v>177</v>
      </c>
      <c r="B11" s="19">
        <v>2710.5699999999997</v>
      </c>
      <c r="C11" s="364">
        <v>8328.94</v>
      </c>
      <c r="D11" s="368">
        <v>11039.51</v>
      </c>
      <c r="E11" s="19">
        <v>2574.7299999999996</v>
      </c>
      <c r="F11" s="362">
        <v>6058.3899999999994</v>
      </c>
      <c r="G11" s="370">
        <v>8633.119999999999</v>
      </c>
      <c r="H11" s="338">
        <f t="shared" si="0"/>
        <v>4.8282665305298698E-2</v>
      </c>
      <c r="I11" s="316">
        <f t="shared" si="1"/>
        <v>5.6189103296676E-2</v>
      </c>
      <c r="J11" s="392">
        <f t="shared" si="2"/>
        <v>5.4017238233395444E-2</v>
      </c>
      <c r="K11" s="316">
        <f t="shared" si="3"/>
        <v>4.8942763467039366E-2</v>
      </c>
      <c r="L11" s="316">
        <f t="shared" si="4"/>
        <v>4.9149440050467001E-2</v>
      </c>
      <c r="M11" s="392">
        <f t="shared" si="5"/>
        <v>4.9087618674619748E-2</v>
      </c>
      <c r="N11" s="387">
        <f t="shared" si="6"/>
        <v>-5.0114920477980704E-2</v>
      </c>
      <c r="O11" s="388">
        <f t="shared" si="7"/>
        <v>-0.27260971984430205</v>
      </c>
      <c r="P11" s="379">
        <f t="shared" si="8"/>
        <v>-0.21797978352300068</v>
      </c>
      <c r="R11" s="394">
        <v>921.39800000000002</v>
      </c>
      <c r="S11" s="362">
        <v>2308.9420000000005</v>
      </c>
      <c r="T11" s="367">
        <v>3230.3400000000006</v>
      </c>
      <c r="U11" s="19">
        <v>870.19299999999998</v>
      </c>
      <c r="V11" s="119">
        <v>1946.6669999999999</v>
      </c>
      <c r="W11" s="368">
        <v>2816.8599999999997</v>
      </c>
      <c r="X11" s="338">
        <f t="shared" si="21"/>
        <v>6.8429783344329878E-2</v>
      </c>
      <c r="Y11" s="316">
        <f t="shared" si="22"/>
        <v>7.3182366162920162E-2</v>
      </c>
      <c r="Z11" s="392">
        <f t="shared" si="23"/>
        <v>7.1760787954484553E-2</v>
      </c>
      <c r="AA11" s="316">
        <f t="shared" si="24"/>
        <v>6.6759285499585472E-2</v>
      </c>
      <c r="AB11" s="316">
        <f t="shared" si="25"/>
        <v>7.4294258414748793E-2</v>
      </c>
      <c r="AC11" s="392">
        <f t="shared" si="26"/>
        <v>7.1791085458957571E-2</v>
      </c>
      <c r="AE11" s="387">
        <f t="shared" si="9"/>
        <v>-5.5573161652185094E-2</v>
      </c>
      <c r="AF11" s="388">
        <f t="shared" si="10"/>
        <v>-0.15690086628421177</v>
      </c>
      <c r="AG11" s="379">
        <f t="shared" si="11"/>
        <v>-0.1279989103314205</v>
      </c>
      <c r="AI11" s="27">
        <f t="shared" si="12"/>
        <v>3.3992776427098366</v>
      </c>
      <c r="AJ11" s="28">
        <f t="shared" si="13"/>
        <v>2.7721918995694534</v>
      </c>
      <c r="AK11" s="395">
        <f t="shared" si="14"/>
        <v>2.9261624836609599</v>
      </c>
      <c r="AL11" s="28">
        <f t="shared" si="15"/>
        <v>3.3797446722568973</v>
      </c>
      <c r="AM11" s="28">
        <f t="shared" si="16"/>
        <v>3.2131754476024161</v>
      </c>
      <c r="AN11" s="395">
        <f t="shared" si="17"/>
        <v>3.2628528272513297</v>
      </c>
      <c r="AO11" s="377">
        <f t="shared" si="18"/>
        <v>-5.7462121385789275E-3</v>
      </c>
      <c r="AP11" s="378">
        <f t="shared" si="19"/>
        <v>0.15907396169127089</v>
      </c>
      <c r="AQ11" s="379">
        <f t="shared" si="20"/>
        <v>0.11506208061595137</v>
      </c>
    </row>
    <row r="12" spans="1:43" ht="20.100000000000001" customHeight="1">
      <c r="A12" s="8" t="s">
        <v>181</v>
      </c>
      <c r="B12" s="19">
        <v>7700.7899999999991</v>
      </c>
      <c r="C12" s="364">
        <v>4864.5200000000004</v>
      </c>
      <c r="D12" s="368">
        <v>12565.31</v>
      </c>
      <c r="E12" s="19">
        <v>6204.92</v>
      </c>
      <c r="F12" s="362">
        <v>6019.07</v>
      </c>
      <c r="G12" s="370">
        <v>12223.99</v>
      </c>
      <c r="H12" s="338">
        <f t="shared" si="0"/>
        <v>0.13717213211848103</v>
      </c>
      <c r="I12" s="316">
        <f t="shared" si="1"/>
        <v>3.281726327344732E-2</v>
      </c>
      <c r="J12" s="392">
        <f t="shared" si="2"/>
        <v>6.148310420901526E-2</v>
      </c>
      <c r="K12" s="316">
        <f t="shared" si="3"/>
        <v>0.11794865166130117</v>
      </c>
      <c r="L12" s="316">
        <f t="shared" si="4"/>
        <v>4.8830451675208171E-2</v>
      </c>
      <c r="M12" s="392">
        <f t="shared" si="5"/>
        <v>6.9505180027888538E-2</v>
      </c>
      <c r="N12" s="387">
        <f t="shared" si="6"/>
        <v>-0.19424890173605555</v>
      </c>
      <c r="O12" s="388">
        <f t="shared" si="7"/>
        <v>0.23734099150584212</v>
      </c>
      <c r="P12" s="379">
        <f t="shared" si="8"/>
        <v>-2.716367522966005E-2</v>
      </c>
      <c r="R12" s="394">
        <v>1598.4209999999998</v>
      </c>
      <c r="S12" s="362">
        <v>1081.7149999999999</v>
      </c>
      <c r="T12" s="367">
        <v>2680.1359999999995</v>
      </c>
      <c r="U12" s="19">
        <v>1336.3919999999998</v>
      </c>
      <c r="V12" s="119">
        <v>1361.2730000000001</v>
      </c>
      <c r="W12" s="368">
        <v>2697.665</v>
      </c>
      <c r="X12" s="338">
        <f t="shared" si="21"/>
        <v>0.11871048420229596</v>
      </c>
      <c r="Y12" s="316">
        <f t="shared" si="22"/>
        <v>3.428516749832744E-2</v>
      </c>
      <c r="Z12" s="392">
        <f t="shared" si="23"/>
        <v>5.9538213062767485E-2</v>
      </c>
      <c r="AA12" s="316">
        <f t="shared" si="24"/>
        <v>0.10252504337240362</v>
      </c>
      <c r="AB12" s="316">
        <f t="shared" si="25"/>
        <v>5.1952782902787355E-2</v>
      </c>
      <c r="AC12" s="392">
        <f t="shared" si="26"/>
        <v>6.8753256659769668E-2</v>
      </c>
      <c r="AE12" s="387">
        <f t="shared" si="9"/>
        <v>-0.16392990332334223</v>
      </c>
      <c r="AF12" s="388">
        <f t="shared" si="10"/>
        <v>0.25843960747516698</v>
      </c>
      <c r="AG12" s="379">
        <f t="shared" si="11"/>
        <v>6.5403397439534614E-3</v>
      </c>
      <c r="AI12" s="27">
        <f t="shared" si="12"/>
        <v>2.0756584714035835</v>
      </c>
      <c r="AJ12" s="28">
        <f t="shared" si="13"/>
        <v>2.2236829121886634</v>
      </c>
      <c r="AK12" s="395">
        <f t="shared" si="14"/>
        <v>2.132964487147551</v>
      </c>
      <c r="AL12" s="28">
        <f t="shared" si="15"/>
        <v>2.1537618534969023</v>
      </c>
      <c r="AM12" s="28">
        <f t="shared" si="16"/>
        <v>2.2616002139865463</v>
      </c>
      <c r="AN12" s="395">
        <f t="shared" si="17"/>
        <v>2.2068612621574464</v>
      </c>
      <c r="AO12" s="377">
        <f t="shared" si="18"/>
        <v>3.7628243359565994E-2</v>
      </c>
      <c r="AP12" s="378">
        <f t="shared" si="19"/>
        <v>1.7051577628288163E-2</v>
      </c>
      <c r="AQ12" s="379">
        <f t="shared" si="20"/>
        <v>3.4645103308174961E-2</v>
      </c>
    </row>
    <row r="13" spans="1:43" ht="20.100000000000001" customHeight="1">
      <c r="A13" s="8" t="s">
        <v>180</v>
      </c>
      <c r="B13" s="19">
        <v>4571.8900000000003</v>
      </c>
      <c r="C13" s="364">
        <v>7904.7000000000007</v>
      </c>
      <c r="D13" s="368">
        <v>12476.59</v>
      </c>
      <c r="E13" s="19">
        <v>4355.3500000000004</v>
      </c>
      <c r="F13" s="362">
        <v>6686.5599999999995</v>
      </c>
      <c r="G13" s="370">
        <v>11041.91</v>
      </c>
      <c r="H13" s="338">
        <f t="shared" si="0"/>
        <v>8.1437865350329305E-2</v>
      </c>
      <c r="I13" s="316">
        <f t="shared" si="1"/>
        <v>5.3327074613244277E-2</v>
      </c>
      <c r="J13" s="392">
        <f t="shared" si="2"/>
        <v>6.1048989889080155E-2</v>
      </c>
      <c r="K13" s="316">
        <f t="shared" si="3"/>
        <v>8.2790376026290122E-2</v>
      </c>
      <c r="L13" s="316">
        <f t="shared" si="4"/>
        <v>5.4245547061818514E-2</v>
      </c>
      <c r="M13" s="392">
        <f t="shared" si="5"/>
        <v>6.2783914450334363E-2</v>
      </c>
      <c r="N13" s="387">
        <f t="shared" si="6"/>
        <v>-4.7363344262438496E-2</v>
      </c>
      <c r="O13" s="388">
        <f t="shared" si="7"/>
        <v>-0.1541032550254913</v>
      </c>
      <c r="P13" s="379">
        <f t="shared" si="8"/>
        <v>-0.11498975280906083</v>
      </c>
      <c r="R13" s="394">
        <v>770.14400000000001</v>
      </c>
      <c r="S13" s="362">
        <v>1361.067</v>
      </c>
      <c r="T13" s="367">
        <v>2131.2110000000002</v>
      </c>
      <c r="U13" s="19">
        <v>672.72399999999993</v>
      </c>
      <c r="V13" s="119">
        <v>1369.943</v>
      </c>
      <c r="W13" s="368">
        <v>2042.6669999999999</v>
      </c>
      <c r="X13" s="338">
        <f t="shared" si="21"/>
        <v>5.7196550311521828E-2</v>
      </c>
      <c r="Y13" s="316">
        <f t="shared" si="22"/>
        <v>4.3139283518714301E-2</v>
      </c>
      <c r="Z13" s="392">
        <f t="shared" si="23"/>
        <v>4.7344050674933587E-2</v>
      </c>
      <c r="AA13" s="316">
        <f t="shared" si="24"/>
        <v>5.1609899847991345E-2</v>
      </c>
      <c r="AB13" s="316">
        <f t="shared" si="25"/>
        <v>5.2283672171704869E-2</v>
      </c>
      <c r="AC13" s="392">
        <f t="shared" si="26"/>
        <v>5.2059840091872686E-2</v>
      </c>
      <c r="AE13" s="387">
        <f t="shared" si="9"/>
        <v>-0.12649582415756025</v>
      </c>
      <c r="AF13" s="388">
        <f t="shared" si="10"/>
        <v>6.5213542022545369E-3</v>
      </c>
      <c r="AG13" s="379">
        <f t="shared" si="11"/>
        <v>-4.1546332108834044E-2</v>
      </c>
      <c r="AI13" s="27">
        <f t="shared" si="12"/>
        <v>1.6845199687656525</v>
      </c>
      <c r="AJ13" s="28">
        <f t="shared" si="13"/>
        <v>1.7218452313180765</v>
      </c>
      <c r="AK13" s="395">
        <f t="shared" si="14"/>
        <v>1.7081678567621443</v>
      </c>
      <c r="AL13" s="28">
        <f t="shared" si="15"/>
        <v>1.5445922830541745</v>
      </c>
      <c r="AM13" s="28">
        <f t="shared" si="16"/>
        <v>2.0488008781795126</v>
      </c>
      <c r="AN13" s="395">
        <f t="shared" si="17"/>
        <v>1.8499217979498113</v>
      </c>
      <c r="AO13" s="377">
        <f t="shared" si="18"/>
        <v>-8.3066801406938062E-2</v>
      </c>
      <c r="AP13" s="378">
        <f t="shared" si="19"/>
        <v>0.18988678013246915</v>
      </c>
      <c r="AQ13" s="379">
        <f t="shared" si="20"/>
        <v>8.2985955172089163E-2</v>
      </c>
    </row>
    <row r="14" spans="1:43" ht="20.100000000000001" customHeight="1">
      <c r="A14" s="8" t="s">
        <v>183</v>
      </c>
      <c r="B14" s="19">
        <v>5681.08</v>
      </c>
      <c r="C14" s="364">
        <v>1036.3799999999999</v>
      </c>
      <c r="D14" s="368">
        <v>6717.46</v>
      </c>
      <c r="E14" s="19">
        <v>5324.59</v>
      </c>
      <c r="F14" s="362">
        <v>3173.1400000000003</v>
      </c>
      <c r="G14" s="370">
        <v>8497.73</v>
      </c>
      <c r="H14" s="338">
        <f t="shared" si="0"/>
        <v>0.10119557296532697</v>
      </c>
      <c r="I14" s="316">
        <f t="shared" si="1"/>
        <v>6.9916775573613281E-3</v>
      </c>
      <c r="J14" s="392">
        <f t="shared" si="2"/>
        <v>3.2869089039577352E-2</v>
      </c>
      <c r="K14" s="316">
        <f t="shared" si="3"/>
        <v>0.10121455411983517</v>
      </c>
      <c r="L14" s="316">
        <f t="shared" si="4"/>
        <v>2.5742491685371675E-2</v>
      </c>
      <c r="M14" s="392">
        <f t="shared" si="5"/>
        <v>4.8317795865211705E-2</v>
      </c>
      <c r="N14" s="387">
        <f t="shared" si="6"/>
        <v>-6.2750392530997595E-2</v>
      </c>
      <c r="O14" s="388">
        <f t="shared" si="7"/>
        <v>2.0617534109110562</v>
      </c>
      <c r="P14" s="379">
        <f t="shared" si="8"/>
        <v>0.26502130269476848</v>
      </c>
      <c r="R14" s="394">
        <v>1022.664</v>
      </c>
      <c r="S14" s="362">
        <v>263.86200000000002</v>
      </c>
      <c r="T14" s="367">
        <v>1286.5260000000001</v>
      </c>
      <c r="U14" s="19">
        <v>1171.085</v>
      </c>
      <c r="V14" s="119">
        <v>842.47499999999991</v>
      </c>
      <c r="W14" s="368">
        <v>2013.56</v>
      </c>
      <c r="X14" s="338">
        <f t="shared" si="21"/>
        <v>7.5950540324643392E-2</v>
      </c>
      <c r="Y14" s="316">
        <f t="shared" si="22"/>
        <v>8.3631574550077203E-3</v>
      </c>
      <c r="Z14" s="392">
        <f t="shared" si="23"/>
        <v>2.8579691142087575E-2</v>
      </c>
      <c r="AA14" s="316">
        <f t="shared" si="24"/>
        <v>8.9843055344368497E-2</v>
      </c>
      <c r="AB14" s="316">
        <f t="shared" si="25"/>
        <v>3.2152933890575781E-2</v>
      </c>
      <c r="AC14" s="392">
        <f t="shared" si="26"/>
        <v>5.1318012977832984E-2</v>
      </c>
      <c r="AE14" s="387">
        <f t="shared" si="9"/>
        <v>0.14513173437218876</v>
      </c>
      <c r="AF14" s="388">
        <f t="shared" si="10"/>
        <v>2.1928621779566582</v>
      </c>
      <c r="AG14" s="379">
        <f t="shared" si="11"/>
        <v>0.56511411351189156</v>
      </c>
      <c r="AI14" s="27">
        <f t="shared" si="12"/>
        <v>1.8001225119167483</v>
      </c>
      <c r="AJ14" s="28">
        <f t="shared" si="13"/>
        <v>2.5459966421582827</v>
      </c>
      <c r="AK14" s="395">
        <f t="shared" si="14"/>
        <v>1.9151971131945706</v>
      </c>
      <c r="AL14" s="28">
        <f t="shared" si="15"/>
        <v>2.1993899999812192</v>
      </c>
      <c r="AM14" s="28">
        <f t="shared" si="16"/>
        <v>2.6550199486943526</v>
      </c>
      <c r="AN14" s="395">
        <f t="shared" si="17"/>
        <v>2.3695269207188274</v>
      </c>
      <c r="AO14" s="377">
        <f t="shared" si="18"/>
        <v>0.22180017494439075</v>
      </c>
      <c r="AP14" s="378">
        <f t="shared" si="19"/>
        <v>4.2821465170373961E-2</v>
      </c>
      <c r="AQ14" s="379">
        <f t="shared" si="20"/>
        <v>0.23722352357059973</v>
      </c>
    </row>
    <row r="15" spans="1:43" ht="20.100000000000001" customHeight="1">
      <c r="A15" s="8" t="s">
        <v>174</v>
      </c>
      <c r="B15" s="19">
        <v>2557.39</v>
      </c>
      <c r="C15" s="364">
        <v>8648.48</v>
      </c>
      <c r="D15" s="368">
        <v>11205.869999999999</v>
      </c>
      <c r="E15" s="19">
        <v>2439.33</v>
      </c>
      <c r="F15" s="362">
        <v>7887.51</v>
      </c>
      <c r="G15" s="370">
        <v>10326.84</v>
      </c>
      <c r="H15" s="338">
        <f t="shared" si="0"/>
        <v>4.5554110546902622E-2</v>
      </c>
      <c r="I15" s="316">
        <f t="shared" si="1"/>
        <v>5.8344799707914383E-2</v>
      </c>
      <c r="J15" s="392">
        <f t="shared" si="2"/>
        <v>5.4831251514103334E-2</v>
      </c>
      <c r="K15" s="316">
        <f t="shared" si="3"/>
        <v>4.6368959544516572E-2</v>
      </c>
      <c r="L15" s="316">
        <f t="shared" si="4"/>
        <v>6.3988402841754832E-2</v>
      </c>
      <c r="M15" s="392">
        <f t="shared" si="5"/>
        <v>5.8718051415225347E-2</v>
      </c>
      <c r="N15" s="387">
        <f t="shared" si="6"/>
        <v>-4.6164253398973155E-2</v>
      </c>
      <c r="O15" s="388">
        <f t="shared" si="7"/>
        <v>-8.7988872033004567E-2</v>
      </c>
      <c r="P15" s="379">
        <f t="shared" si="8"/>
        <v>-7.8443708520623476E-2</v>
      </c>
      <c r="R15" s="394">
        <v>592.23900000000003</v>
      </c>
      <c r="S15" s="362">
        <v>1438.9380000000001</v>
      </c>
      <c r="T15" s="367">
        <v>2031.1770000000001</v>
      </c>
      <c r="U15" s="19">
        <v>583.40499999999997</v>
      </c>
      <c r="V15" s="119">
        <v>1355.4410000000003</v>
      </c>
      <c r="W15" s="368">
        <v>1938.8460000000002</v>
      </c>
      <c r="X15" s="338">
        <f t="shared" si="21"/>
        <v>4.3984018261449001E-2</v>
      </c>
      <c r="Y15" s="316">
        <f t="shared" si="22"/>
        <v>4.5607420022564446E-2</v>
      </c>
      <c r="Z15" s="392">
        <f t="shared" si="23"/>
        <v>4.512183299436779E-2</v>
      </c>
      <c r="AA15" s="316">
        <f t="shared" si="24"/>
        <v>4.4757543391966678E-2</v>
      </c>
      <c r="AB15" s="316">
        <f t="shared" si="25"/>
        <v>5.1730205484525879E-2</v>
      </c>
      <c r="AC15" s="392">
        <f t="shared" si="26"/>
        <v>4.9413836284997514E-2</v>
      </c>
      <c r="AE15" s="387">
        <f t="shared" si="9"/>
        <v>-1.4916275355051018E-2</v>
      </c>
      <c r="AF15" s="388">
        <f t="shared" si="10"/>
        <v>-5.8026822559415235E-2</v>
      </c>
      <c r="AG15" s="379">
        <f t="shared" si="11"/>
        <v>-4.5456895189340908E-2</v>
      </c>
      <c r="AI15" s="27">
        <f t="shared" si="12"/>
        <v>2.3157946187323795</v>
      </c>
      <c r="AJ15" s="28">
        <f t="shared" si="13"/>
        <v>1.6638045066878806</v>
      </c>
      <c r="AK15" s="395">
        <f t="shared" si="14"/>
        <v>1.8126008957805153</v>
      </c>
      <c r="AL15" s="28">
        <f t="shared" si="15"/>
        <v>2.39166082489864</v>
      </c>
      <c r="AM15" s="28">
        <f t="shared" si="16"/>
        <v>1.7184650162091715</v>
      </c>
      <c r="AN15" s="395">
        <f t="shared" si="17"/>
        <v>1.8774823663385898</v>
      </c>
      <c r="AO15" s="377">
        <f t="shared" si="18"/>
        <v>3.2760334423692618E-2</v>
      </c>
      <c r="AP15" s="378">
        <f t="shared" si="19"/>
        <v>3.2852723563120412E-2</v>
      </c>
      <c r="AQ15" s="379">
        <f t="shared" si="20"/>
        <v>3.5794680841827665E-2</v>
      </c>
    </row>
    <row r="16" spans="1:43" ht="20.100000000000001" customHeight="1">
      <c r="A16" s="8" t="s">
        <v>184</v>
      </c>
      <c r="B16" s="19">
        <v>1306.43</v>
      </c>
      <c r="C16" s="364">
        <v>5445.99</v>
      </c>
      <c r="D16" s="368">
        <v>6752.42</v>
      </c>
      <c r="E16" s="19">
        <v>1103.82</v>
      </c>
      <c r="F16" s="362">
        <v>4078.31</v>
      </c>
      <c r="G16" s="370">
        <v>5182.13</v>
      </c>
      <c r="H16" s="338">
        <f t="shared" si="0"/>
        <v>2.3271091480685385E-2</v>
      </c>
      <c r="I16" s="316">
        <f t="shared" si="1"/>
        <v>3.6740004689992306E-2</v>
      </c>
      <c r="J16" s="392">
        <f t="shared" si="2"/>
        <v>3.3040151219750159E-2</v>
      </c>
      <c r="K16" s="316">
        <f t="shared" si="3"/>
        <v>2.0982394724956558E-2</v>
      </c>
      <c r="L16" s="316">
        <f t="shared" si="4"/>
        <v>3.3085795541756162E-2</v>
      </c>
      <c r="M16" s="392">
        <f t="shared" si="5"/>
        <v>2.9465410113876243E-2</v>
      </c>
      <c r="N16" s="387">
        <f t="shared" si="6"/>
        <v>-0.15508676316373637</v>
      </c>
      <c r="O16" s="388">
        <f t="shared" si="7"/>
        <v>-0.25113523895563522</v>
      </c>
      <c r="P16" s="379">
        <f t="shared" si="8"/>
        <v>-0.23255218129204047</v>
      </c>
      <c r="R16" s="394">
        <v>402.30600000000004</v>
      </c>
      <c r="S16" s="362">
        <v>2108.7550000000001</v>
      </c>
      <c r="T16" s="367">
        <v>2511.0610000000001</v>
      </c>
      <c r="U16" s="19">
        <v>268.62299999999999</v>
      </c>
      <c r="V16" s="119">
        <v>1450.307</v>
      </c>
      <c r="W16" s="368">
        <v>1718.93</v>
      </c>
      <c r="X16" s="338">
        <f t="shared" si="21"/>
        <v>2.9878198583157309E-2</v>
      </c>
      <c r="Y16" s="316">
        <f t="shared" si="22"/>
        <v>6.6837400228281468E-2</v>
      </c>
      <c r="Z16" s="392">
        <f t="shared" si="23"/>
        <v>5.5782275538109272E-2</v>
      </c>
      <c r="AA16" s="316">
        <f t="shared" si="24"/>
        <v>2.0608163417489164E-2</v>
      </c>
      <c r="AB16" s="316">
        <f t="shared" si="25"/>
        <v>5.5350752357089882E-2</v>
      </c>
      <c r="AC16" s="392">
        <f t="shared" si="26"/>
        <v>4.3809010929888585E-2</v>
      </c>
      <c r="AE16" s="387">
        <f t="shared" si="9"/>
        <v>-0.33229183755648695</v>
      </c>
      <c r="AF16" s="388">
        <f t="shared" si="10"/>
        <v>-0.31224490279809652</v>
      </c>
      <c r="AG16" s="379">
        <f t="shared" si="11"/>
        <v>-0.31545669340569588</v>
      </c>
      <c r="AI16" s="27">
        <f t="shared" si="12"/>
        <v>3.0794302029194065</v>
      </c>
      <c r="AJ16" s="28">
        <f t="shared" si="13"/>
        <v>3.8721242602355135</v>
      </c>
      <c r="AK16" s="395">
        <f t="shared" si="14"/>
        <v>3.7187571270744417</v>
      </c>
      <c r="AL16" s="28">
        <f t="shared" si="15"/>
        <v>2.4335761265423712</v>
      </c>
      <c r="AM16" s="28">
        <f t="shared" si="16"/>
        <v>3.5561470314909855</v>
      </c>
      <c r="AN16" s="395">
        <f t="shared" si="17"/>
        <v>3.3170337293738288</v>
      </c>
      <c r="AO16" s="377">
        <f t="shared" si="18"/>
        <v>-0.20973168210298881</v>
      </c>
      <c r="AP16" s="378">
        <f t="shared" si="19"/>
        <v>-8.1603070435892808E-2</v>
      </c>
      <c r="AQ16" s="379">
        <f t="shared" si="20"/>
        <v>-0.10802625285094916</v>
      </c>
    </row>
    <row r="17" spans="1:43" ht="20.100000000000001" customHeight="1">
      <c r="A17" s="8" t="s">
        <v>186</v>
      </c>
      <c r="B17" s="19">
        <v>2292.06</v>
      </c>
      <c r="C17" s="364">
        <v>8868.5099999999984</v>
      </c>
      <c r="D17" s="368">
        <v>11160.569999999998</v>
      </c>
      <c r="E17" s="19">
        <v>2627.02</v>
      </c>
      <c r="F17" s="362">
        <v>4180.7099999999991</v>
      </c>
      <c r="G17" s="370">
        <v>6807.73</v>
      </c>
      <c r="H17" s="338">
        <f t="shared" si="0"/>
        <v>4.0827857550132608E-2</v>
      </c>
      <c r="I17" s="316">
        <f t="shared" si="1"/>
        <v>5.9829176879363274E-2</v>
      </c>
      <c r="J17" s="392">
        <f t="shared" si="2"/>
        <v>5.4609594856156303E-2</v>
      </c>
      <c r="K17" s="316">
        <f t="shared" si="3"/>
        <v>4.9936738408758119E-2</v>
      </c>
      <c r="L17" s="316">
        <f t="shared" si="4"/>
        <v>3.3916528238259323E-2</v>
      </c>
      <c r="M17" s="392">
        <f t="shared" si="5"/>
        <v>3.8708514914627519E-2</v>
      </c>
      <c r="N17" s="387">
        <f t="shared" si="6"/>
        <v>0.14613928082161901</v>
      </c>
      <c r="O17" s="388">
        <f t="shared" si="7"/>
        <v>-0.52858935717499334</v>
      </c>
      <c r="P17" s="379">
        <f t="shared" si="8"/>
        <v>-0.39001950617217573</v>
      </c>
      <c r="R17" s="394">
        <v>470.10899999999998</v>
      </c>
      <c r="S17" s="362">
        <v>732.94399999999996</v>
      </c>
      <c r="T17" s="367">
        <v>1203.0529999999999</v>
      </c>
      <c r="U17" s="19">
        <v>527.59999999999991</v>
      </c>
      <c r="V17" s="119">
        <v>808.70699999999999</v>
      </c>
      <c r="W17" s="368">
        <v>1336.3069999999998</v>
      </c>
      <c r="X17" s="338">
        <f t="shared" si="21"/>
        <v>3.4913747390616839E-2</v>
      </c>
      <c r="Y17" s="316">
        <f t="shared" si="22"/>
        <v>2.3230802759409003E-2</v>
      </c>
      <c r="Z17" s="392">
        <f t="shared" si="23"/>
        <v>2.6725369846829272E-2</v>
      </c>
      <c r="AA17" s="316">
        <f t="shared" si="24"/>
        <v>4.0476307014169606E-2</v>
      </c>
      <c r="AB17" s="316">
        <f t="shared" si="25"/>
        <v>3.0864183160148217E-2</v>
      </c>
      <c r="AC17" s="392">
        <f t="shared" si="26"/>
        <v>3.4057400806715002E-2</v>
      </c>
      <c r="AE17" s="387">
        <f t="shared" si="9"/>
        <v>0.12229291504736121</v>
      </c>
      <c r="AF17" s="388">
        <f t="shared" si="10"/>
        <v>0.10336806086140284</v>
      </c>
      <c r="AG17" s="379">
        <f t="shared" si="11"/>
        <v>0.11076319995877149</v>
      </c>
      <c r="AI17" s="27">
        <f t="shared" si="12"/>
        <v>2.0510326954791758</v>
      </c>
      <c r="AJ17" s="28">
        <f t="shared" si="13"/>
        <v>0.8264567554188923</v>
      </c>
      <c r="AK17" s="395">
        <f t="shared" si="14"/>
        <v>1.0779494237301501</v>
      </c>
      <c r="AL17" s="28">
        <f t="shared" si="15"/>
        <v>2.0083592816194775</v>
      </c>
      <c r="AM17" s="28">
        <f t="shared" si="16"/>
        <v>1.9343771751688112</v>
      </c>
      <c r="AN17" s="395">
        <f t="shared" si="17"/>
        <v>1.962925967980516</v>
      </c>
      <c r="AO17" s="377">
        <f t="shared" si="18"/>
        <v>-2.0805818431738166E-2</v>
      </c>
      <c r="AP17" s="378">
        <f t="shared" si="19"/>
        <v>1.3405667174786002</v>
      </c>
      <c r="AQ17" s="379">
        <f t="shared" si="20"/>
        <v>0.82098150875018017</v>
      </c>
    </row>
    <row r="18" spans="1:43" ht="20.100000000000001" customHeight="1">
      <c r="A18" s="8" t="s">
        <v>187</v>
      </c>
      <c r="B18" s="19">
        <v>2245.83</v>
      </c>
      <c r="C18" s="364">
        <v>6669.4800000000005</v>
      </c>
      <c r="D18" s="368">
        <v>8915.3100000000013</v>
      </c>
      <c r="E18" s="19">
        <v>1860.3200000000002</v>
      </c>
      <c r="F18" s="362">
        <v>3569.5</v>
      </c>
      <c r="G18" s="370">
        <v>5429.82</v>
      </c>
      <c r="H18" s="338">
        <f t="shared" si="0"/>
        <v>4.0004374807733792E-2</v>
      </c>
      <c r="I18" s="316">
        <f t="shared" si="1"/>
        <v>4.4993972901127235E-2</v>
      </c>
      <c r="J18" s="392">
        <f t="shared" si="2"/>
        <v>4.3623351416373801E-2</v>
      </c>
      <c r="K18" s="316">
        <f t="shared" si="3"/>
        <v>3.5362621219701754E-2</v>
      </c>
      <c r="L18" s="316">
        <f t="shared" si="4"/>
        <v>2.8958011329766158E-2</v>
      </c>
      <c r="M18" s="392">
        <f t="shared" si="5"/>
        <v>3.0873766799468072E-2</v>
      </c>
      <c r="N18" s="387">
        <f t="shared" si="6"/>
        <v>-0.171655913403953</v>
      </c>
      <c r="O18" s="388">
        <f t="shared" si="7"/>
        <v>-0.46480085403959531</v>
      </c>
      <c r="P18" s="379">
        <f t="shared" si="8"/>
        <v>-0.39095555847188723</v>
      </c>
      <c r="R18" s="394">
        <v>516.00400000000002</v>
      </c>
      <c r="S18" s="362">
        <v>1532.366</v>
      </c>
      <c r="T18" s="367">
        <v>2048.37</v>
      </c>
      <c r="U18" s="19">
        <v>554.726</v>
      </c>
      <c r="V18" s="119">
        <v>757.07400000000007</v>
      </c>
      <c r="W18" s="368">
        <v>1311.8000000000002</v>
      </c>
      <c r="X18" s="338">
        <f t="shared" si="21"/>
        <v>3.8322247199155626E-2</v>
      </c>
      <c r="Y18" s="316">
        <f t="shared" si="22"/>
        <v>4.856863866983635E-2</v>
      </c>
      <c r="Z18" s="392">
        <f t="shared" si="23"/>
        <v>4.550376902193809E-2</v>
      </c>
      <c r="AA18" s="316">
        <f t="shared" si="24"/>
        <v>4.2557353837646424E-2</v>
      </c>
      <c r="AB18" s="316">
        <f t="shared" si="25"/>
        <v>2.8893617344459804E-2</v>
      </c>
      <c r="AC18" s="392">
        <f t="shared" si="26"/>
        <v>3.3432810258607303E-2</v>
      </c>
      <c r="AE18" s="387">
        <f t="shared" si="9"/>
        <v>7.5042053937566328E-2</v>
      </c>
      <c r="AF18" s="388">
        <f t="shared" si="10"/>
        <v>-0.5059444023164178</v>
      </c>
      <c r="AG18" s="379">
        <f t="shared" si="11"/>
        <v>-0.35958835561934599</v>
      </c>
      <c r="AI18" s="27">
        <f t="shared" si="12"/>
        <v>2.2976093471010719</v>
      </c>
      <c r="AJ18" s="28">
        <f t="shared" si="13"/>
        <v>2.2975794214841336</v>
      </c>
      <c r="AK18" s="395">
        <f t="shared" si="14"/>
        <v>2.2975869599598888</v>
      </c>
      <c r="AL18" s="28">
        <f t="shared" si="15"/>
        <v>2.9818848370172875</v>
      </c>
      <c r="AM18" s="28">
        <f t="shared" si="16"/>
        <v>2.1209525143577537</v>
      </c>
      <c r="AN18" s="395">
        <f t="shared" si="17"/>
        <v>2.4159180230652217</v>
      </c>
      <c r="AO18" s="377">
        <f t="shared" si="18"/>
        <v>0.29782064160714533</v>
      </c>
      <c r="AP18" s="378">
        <f t="shared" si="19"/>
        <v>-7.6875212876117635E-2</v>
      </c>
      <c r="AQ18" s="379">
        <f t="shared" si="20"/>
        <v>5.150232185657893E-2</v>
      </c>
    </row>
    <row r="19" spans="1:43" ht="20.100000000000001" customHeight="1">
      <c r="A19" s="8" t="s">
        <v>182</v>
      </c>
      <c r="B19" s="19">
        <v>1278.6500000000001</v>
      </c>
      <c r="C19" s="364">
        <v>2530.7399999999998</v>
      </c>
      <c r="D19" s="368">
        <v>3809.39</v>
      </c>
      <c r="E19" s="19">
        <v>2214.02</v>
      </c>
      <c r="F19" s="362">
        <v>2001.49</v>
      </c>
      <c r="G19" s="370">
        <v>4215.51</v>
      </c>
      <c r="H19" s="338">
        <f t="shared" si="0"/>
        <v>2.2776253700373054E-2</v>
      </c>
      <c r="I19" s="316">
        <f t="shared" si="1"/>
        <v>1.7073002240024518E-2</v>
      </c>
      <c r="J19" s="392">
        <f t="shared" si="2"/>
        <v>1.8639661285139851E-2</v>
      </c>
      <c r="K19" s="316">
        <f t="shared" si="3"/>
        <v>4.2086066178315597E-2</v>
      </c>
      <c r="L19" s="316">
        <f t="shared" si="4"/>
        <v>1.6237335788321521E-2</v>
      </c>
      <c r="M19" s="392">
        <f t="shared" si="5"/>
        <v>2.3969242568045657E-2</v>
      </c>
      <c r="N19" s="387">
        <f t="shared" si="6"/>
        <v>0.73152934735854203</v>
      </c>
      <c r="O19" s="388">
        <f t="shared" si="7"/>
        <v>-0.20912855528422508</v>
      </c>
      <c r="P19" s="379">
        <f t="shared" si="8"/>
        <v>0.10661024468484465</v>
      </c>
      <c r="R19" s="394">
        <v>337.99</v>
      </c>
      <c r="S19" s="362">
        <v>772.43899999999996</v>
      </c>
      <c r="T19" s="367">
        <v>1110.4290000000001</v>
      </c>
      <c r="U19" s="19">
        <v>511.73500000000001</v>
      </c>
      <c r="V19" s="119">
        <v>556.33799999999997</v>
      </c>
      <c r="W19" s="368">
        <v>1068.0729999999999</v>
      </c>
      <c r="X19" s="338">
        <f t="shared" si="21"/>
        <v>2.5101620008454603E-2</v>
      </c>
      <c r="Y19" s="316">
        <f t="shared" si="22"/>
        <v>2.4482604472749799E-2</v>
      </c>
      <c r="Z19" s="392">
        <f t="shared" si="23"/>
        <v>2.4667762528870124E-2</v>
      </c>
      <c r="AA19" s="316">
        <f t="shared" si="24"/>
        <v>3.9259179245443684E-2</v>
      </c>
      <c r="AB19" s="316">
        <f t="shared" si="25"/>
        <v>2.1232557565286983E-2</v>
      </c>
      <c r="AC19" s="392">
        <f t="shared" si="26"/>
        <v>2.722113275754038E-2</v>
      </c>
      <c r="AE19" s="387">
        <f t="shared" si="9"/>
        <v>0.51405367022692983</v>
      </c>
      <c r="AF19" s="388">
        <f t="shared" si="10"/>
        <v>-0.27976448625716727</v>
      </c>
      <c r="AG19" s="379">
        <f t="shared" si="11"/>
        <v>-3.8143816488942758E-2</v>
      </c>
      <c r="AI19" s="27">
        <f t="shared" ref="AI19:AN19" si="27">(R19/B19)*10</f>
        <v>2.6433347671372149</v>
      </c>
      <c r="AJ19" s="28">
        <f t="shared" si="27"/>
        <v>3.0522258311798134</v>
      </c>
      <c r="AK19" s="395">
        <f t="shared" si="27"/>
        <v>2.9149785136202908</v>
      </c>
      <c r="AL19" s="28">
        <f t="shared" si="27"/>
        <v>2.3113386509606961</v>
      </c>
      <c r="AM19" s="28">
        <f t="shared" si="27"/>
        <v>2.7796191837081374</v>
      </c>
      <c r="AN19" s="395">
        <f t="shared" si="27"/>
        <v>2.5336744545737049</v>
      </c>
      <c r="AO19" s="377">
        <f>(AL19-AI19)/AI19</f>
        <v>-0.12559745375576373</v>
      </c>
      <c r="AP19" s="378">
        <f>(AM19-AJ19)/AJ19</f>
        <v>-8.9314049008720323E-2</v>
      </c>
      <c r="AQ19" s="379">
        <f>(AN19-AK19)/AK19</f>
        <v>-0.13080853161178915</v>
      </c>
    </row>
    <row r="20" spans="1:43" ht="20.100000000000001" customHeight="1">
      <c r="A20" s="8" t="s">
        <v>190</v>
      </c>
      <c r="B20" s="19">
        <v>1118.3799999999999</v>
      </c>
      <c r="C20" s="364">
        <v>3964.21</v>
      </c>
      <c r="D20" s="368">
        <v>5082.59</v>
      </c>
      <c r="E20" s="19">
        <v>657.77</v>
      </c>
      <c r="F20" s="362">
        <v>2825.58</v>
      </c>
      <c r="G20" s="370">
        <v>3483.35</v>
      </c>
      <c r="H20" s="338">
        <f t="shared" si="0"/>
        <v>1.9921406650313386E-2</v>
      </c>
      <c r="I20" s="316">
        <f t="shared" si="1"/>
        <v>2.6743547819976607E-2</v>
      </c>
      <c r="J20" s="392">
        <f t="shared" si="2"/>
        <v>2.4869534505849746E-2</v>
      </c>
      <c r="K20" s="316">
        <f t="shared" si="3"/>
        <v>1.250347862716265E-2</v>
      </c>
      <c r="L20" s="316">
        <f t="shared" si="4"/>
        <v>2.2922868091654478E-2</v>
      </c>
      <c r="M20" s="392">
        <f t="shared" si="5"/>
        <v>1.980620639006949E-2</v>
      </c>
      <c r="N20" s="387">
        <f t="shared" si="6"/>
        <v>-0.4118546468999803</v>
      </c>
      <c r="O20" s="388">
        <f t="shared" si="7"/>
        <v>-0.28722746776785291</v>
      </c>
      <c r="P20" s="379">
        <f t="shared" si="8"/>
        <v>-0.31465060136662609</v>
      </c>
      <c r="R20" s="394">
        <v>209.42400000000004</v>
      </c>
      <c r="S20" s="362">
        <v>917.19400000000007</v>
      </c>
      <c r="T20" s="367">
        <v>1126.6180000000002</v>
      </c>
      <c r="U20" s="19">
        <v>120.92100000000002</v>
      </c>
      <c r="V20" s="119">
        <v>577.37599999999998</v>
      </c>
      <c r="W20" s="368">
        <v>698.29700000000003</v>
      </c>
      <c r="X20" s="338">
        <f t="shared" si="21"/>
        <v>1.5553364503833243E-2</v>
      </c>
      <c r="Y20" s="316">
        <f t="shared" si="22"/>
        <v>2.9070642376652762E-2</v>
      </c>
      <c r="Z20" s="392">
        <f t="shared" si="23"/>
        <v>2.5027395074111541E-2</v>
      </c>
      <c r="AA20" s="316">
        <f t="shared" si="24"/>
        <v>9.2767921161114562E-3</v>
      </c>
      <c r="AB20" s="316">
        <f t="shared" si="25"/>
        <v>2.2035469726704157E-2</v>
      </c>
      <c r="AC20" s="392">
        <f t="shared" si="26"/>
        <v>1.7796943974046884E-2</v>
      </c>
      <c r="AE20" s="387">
        <f t="shared" si="9"/>
        <v>-0.42260199404079762</v>
      </c>
      <c r="AF20" s="388">
        <f t="shared" si="10"/>
        <v>-0.37049740839996781</v>
      </c>
      <c r="AG20" s="379">
        <f t="shared" si="11"/>
        <v>-0.38018299015282914</v>
      </c>
      <c r="AI20" s="27">
        <f t="shared" ref="AI20:AI33" si="28">(R20/B20)*10</f>
        <v>1.8725656753518489</v>
      </c>
      <c r="AJ20" s="28">
        <f t="shared" ref="AJ20:AJ33" si="29">(S20/C20)*10</f>
        <v>2.3136867118543165</v>
      </c>
      <c r="AK20" s="395">
        <f t="shared" ref="AK20:AK33" si="30">(T20/D20)*10</f>
        <v>2.2166218404396187</v>
      </c>
      <c r="AL20" s="28">
        <f t="shared" ref="AL20:AL33" si="31">(U20/E20)*10</f>
        <v>1.8383477507335395</v>
      </c>
      <c r="AM20" s="28">
        <f t="shared" ref="AM20:AM33" si="32">(V20/F20)*10</f>
        <v>2.0433893218383483</v>
      </c>
      <c r="AN20" s="395">
        <f t="shared" ref="AN20:AN33" si="33">(W20/G20)*10</f>
        <v>2.0046707910488468</v>
      </c>
      <c r="AO20" s="377">
        <f t="shared" ref="AO20:AO33" si="34">(AL20-AI20)/AI20</f>
        <v>-1.8273284119597024E-2</v>
      </c>
      <c r="AP20" s="378">
        <f t="shared" ref="AP20:AP33" si="35">(AM20-AJ20)/AJ20</f>
        <v>-0.11682540623632529</v>
      </c>
      <c r="AQ20" s="379">
        <f t="shared" ref="AQ20:AQ33" si="36">(AN20-AK20)/AK20</f>
        <v>-9.5618948403366821E-2</v>
      </c>
    </row>
    <row r="21" spans="1:43" ht="20.100000000000001" customHeight="1">
      <c r="A21" s="8" t="s">
        <v>185</v>
      </c>
      <c r="B21" s="19">
        <v>680.26</v>
      </c>
      <c r="C21" s="364">
        <v>2894.6099999999997</v>
      </c>
      <c r="D21" s="368">
        <v>3574.87</v>
      </c>
      <c r="E21" s="19">
        <v>400.93999999999994</v>
      </c>
      <c r="F21" s="362">
        <v>1667.86</v>
      </c>
      <c r="G21" s="370">
        <v>2068.7999999999997</v>
      </c>
      <c r="H21" s="338">
        <f t="shared" si="0"/>
        <v>1.2117291160376782E-2</v>
      </c>
      <c r="I21" s="316">
        <f t="shared" si="1"/>
        <v>1.9527759870234543E-2</v>
      </c>
      <c r="J21" s="392">
        <f t="shared" si="2"/>
        <v>1.7492135470090462E-2</v>
      </c>
      <c r="K21" s="316">
        <f t="shared" si="3"/>
        <v>7.6214249977569551E-3</v>
      </c>
      <c r="L21" s="316">
        <f t="shared" si="4"/>
        <v>1.3530721046775118E-2</v>
      </c>
      <c r="M21" s="392">
        <f t="shared" si="5"/>
        <v>1.1763124515129331E-2</v>
      </c>
      <c r="N21" s="387">
        <f t="shared" si="6"/>
        <v>-0.41060770881721703</v>
      </c>
      <c r="O21" s="388">
        <f t="shared" si="7"/>
        <v>-0.423804933998017</v>
      </c>
      <c r="P21" s="379">
        <f t="shared" si="8"/>
        <v>-0.42129364144710163</v>
      </c>
      <c r="R21" s="394">
        <v>189.2</v>
      </c>
      <c r="S21" s="362">
        <v>798.55</v>
      </c>
      <c r="T21" s="367">
        <v>987.75</v>
      </c>
      <c r="U21" s="19">
        <v>106.68600000000001</v>
      </c>
      <c r="V21" s="119">
        <v>482.25900000000001</v>
      </c>
      <c r="W21" s="368">
        <v>588.94500000000005</v>
      </c>
      <c r="X21" s="338">
        <f t="shared" si="21"/>
        <v>1.4051381714250749E-2</v>
      </c>
      <c r="Y21" s="316">
        <f t="shared" si="22"/>
        <v>2.5310197700678438E-2</v>
      </c>
      <c r="Z21" s="392">
        <f t="shared" si="23"/>
        <v>2.1942494691593484E-2</v>
      </c>
      <c r="AA21" s="316">
        <f t="shared" si="24"/>
        <v>8.1847143482064056E-3</v>
      </c>
      <c r="AB21" s="316">
        <f t="shared" si="25"/>
        <v>1.8405343476228003E-2</v>
      </c>
      <c r="AC21" s="392">
        <f t="shared" si="26"/>
        <v>1.5009975939743465E-2</v>
      </c>
      <c r="AE21" s="387">
        <f t="shared" si="9"/>
        <v>-0.43612050739957708</v>
      </c>
      <c r="AF21" s="388">
        <f t="shared" si="10"/>
        <v>-0.39608164798697632</v>
      </c>
      <c r="AG21" s="379">
        <f t="shared" si="11"/>
        <v>-0.40375094912680332</v>
      </c>
      <c r="AI21" s="27">
        <f t="shared" si="28"/>
        <v>2.7812895069532235</v>
      </c>
      <c r="AJ21" s="28">
        <f t="shared" si="29"/>
        <v>2.7587481560555656</v>
      </c>
      <c r="AK21" s="395">
        <f t="shared" si="30"/>
        <v>2.7630375370293185</v>
      </c>
      <c r="AL21" s="28">
        <f t="shared" si="31"/>
        <v>2.6608968923030885</v>
      </c>
      <c r="AM21" s="28">
        <f t="shared" si="32"/>
        <v>2.8914836976724665</v>
      </c>
      <c r="AN21" s="395">
        <f t="shared" si="33"/>
        <v>2.8467952436194905</v>
      </c>
      <c r="AO21" s="377">
        <f t="shared" si="34"/>
        <v>-4.3286617358298564E-2</v>
      </c>
      <c r="AP21" s="378">
        <f t="shared" si="35"/>
        <v>4.811441063423675E-2</v>
      </c>
      <c r="AQ21" s="379">
        <f t="shared" si="36"/>
        <v>3.0313633263275953E-2</v>
      </c>
    </row>
    <row r="22" spans="1:43" ht="20.100000000000001" customHeight="1">
      <c r="A22" s="8" t="s">
        <v>191</v>
      </c>
      <c r="B22" s="19">
        <v>581.86</v>
      </c>
      <c r="C22" s="364">
        <v>3285.5799999999995</v>
      </c>
      <c r="D22" s="368">
        <v>3867.4399999999996</v>
      </c>
      <c r="E22" s="19">
        <v>497.98</v>
      </c>
      <c r="F22" s="362">
        <v>1809.22</v>
      </c>
      <c r="G22" s="370">
        <v>2307.1999999999998</v>
      </c>
      <c r="H22" s="338">
        <f t="shared" si="0"/>
        <v>1.0364518029248867E-2</v>
      </c>
      <c r="I22" s="316">
        <f t="shared" si="1"/>
        <v>2.216534084883463E-2</v>
      </c>
      <c r="J22" s="392">
        <f t="shared" si="2"/>
        <v>1.8923704750787203E-2</v>
      </c>
      <c r="K22" s="316">
        <f t="shared" si="3"/>
        <v>9.4660478385369604E-3</v>
      </c>
      <c r="L22" s="316">
        <f t="shared" si="4"/>
        <v>1.4677521573900974E-2</v>
      </c>
      <c r="M22" s="392">
        <f t="shared" si="5"/>
        <v>1.3118658585318249E-2</v>
      </c>
      <c r="N22" s="387">
        <f t="shared" si="6"/>
        <v>-0.14415838861581823</v>
      </c>
      <c r="O22" s="388">
        <f t="shared" si="7"/>
        <v>-0.44934532106964364</v>
      </c>
      <c r="P22" s="379">
        <f t="shared" si="8"/>
        <v>-0.40342965889580701</v>
      </c>
      <c r="R22" s="394">
        <v>118.071</v>
      </c>
      <c r="S22" s="362">
        <v>656.32999999999993</v>
      </c>
      <c r="T22" s="367">
        <v>774.40099999999995</v>
      </c>
      <c r="U22" s="19">
        <v>105.423</v>
      </c>
      <c r="V22" s="119">
        <v>468.15099999999995</v>
      </c>
      <c r="W22" s="368">
        <v>573.57399999999996</v>
      </c>
      <c r="X22" s="338">
        <f t="shared" si="21"/>
        <v>8.7688197166136388E-3</v>
      </c>
      <c r="Y22" s="316">
        <f t="shared" si="22"/>
        <v>2.0802507115254248E-2</v>
      </c>
      <c r="Z22" s="392">
        <f t="shared" si="23"/>
        <v>1.720302691132846E-2</v>
      </c>
      <c r="AA22" s="316">
        <f t="shared" si="24"/>
        <v>8.0878197770182011E-3</v>
      </c>
      <c r="AB22" s="316">
        <f t="shared" si="25"/>
        <v>1.7866913740831412E-2</v>
      </c>
      <c r="AC22" s="392">
        <f t="shared" si="26"/>
        <v>1.4618227406060696E-2</v>
      </c>
      <c r="AE22" s="387">
        <f t="shared" si="9"/>
        <v>-0.10712198592372384</v>
      </c>
      <c r="AF22" s="388">
        <f t="shared" si="10"/>
        <v>-0.28671400057897706</v>
      </c>
      <c r="AG22" s="379">
        <f t="shared" si="11"/>
        <v>-0.25933205148237154</v>
      </c>
      <c r="AI22" s="27">
        <f t="shared" si="28"/>
        <v>2.0291994637885402</v>
      </c>
      <c r="AJ22" s="28">
        <f t="shared" si="29"/>
        <v>1.9976077283158531</v>
      </c>
      <c r="AK22" s="395">
        <f t="shared" si="30"/>
        <v>2.002360734749602</v>
      </c>
      <c r="AL22" s="28">
        <f t="shared" si="31"/>
        <v>2.1170127314349974</v>
      </c>
      <c r="AM22" s="28">
        <f t="shared" si="32"/>
        <v>2.587584705010999</v>
      </c>
      <c r="AN22" s="395">
        <f t="shared" si="33"/>
        <v>2.4860176837725381</v>
      </c>
      <c r="AO22" s="377">
        <f t="shared" si="34"/>
        <v>4.327483286562115E-2</v>
      </c>
      <c r="AP22" s="378">
        <f t="shared" si="35"/>
        <v>0.29534175720903166</v>
      </c>
      <c r="AQ22" s="379">
        <f t="shared" si="36"/>
        <v>0.24154336460428949</v>
      </c>
    </row>
    <row r="23" spans="1:43" ht="20.100000000000001" customHeight="1">
      <c r="A23" s="8" t="s">
        <v>194</v>
      </c>
      <c r="B23" s="19">
        <v>754.93000000000006</v>
      </c>
      <c r="C23" s="364">
        <v>6995.1</v>
      </c>
      <c r="D23" s="368">
        <v>7750.0300000000007</v>
      </c>
      <c r="E23" s="19">
        <v>206.24</v>
      </c>
      <c r="F23" s="362">
        <v>6198.7800000000007</v>
      </c>
      <c r="G23" s="370">
        <v>6405.02</v>
      </c>
      <c r="H23" s="338">
        <f t="shared" si="0"/>
        <v>1.3447368088235741E-2</v>
      </c>
      <c r="I23" s="316">
        <f t="shared" si="1"/>
        <v>4.7190686506395567E-2</v>
      </c>
      <c r="J23" s="392">
        <f t="shared" si="2"/>
        <v>3.7921539708371269E-2</v>
      </c>
      <c r="K23" s="316">
        <f t="shared" si="3"/>
        <v>3.9203938034054839E-3</v>
      </c>
      <c r="L23" s="316">
        <f t="shared" si="4"/>
        <v>5.0288371332323258E-2</v>
      </c>
      <c r="M23" s="392">
        <f t="shared" si="5"/>
        <v>3.6418719925509317E-2</v>
      </c>
      <c r="N23" s="387">
        <f t="shared" si="6"/>
        <v>-0.7268091081292305</v>
      </c>
      <c r="O23" s="388">
        <f t="shared" si="7"/>
        <v>-0.11383968778144697</v>
      </c>
      <c r="P23" s="379">
        <f t="shared" si="8"/>
        <v>-0.17354900561675246</v>
      </c>
      <c r="R23" s="394">
        <v>64.39</v>
      </c>
      <c r="S23" s="362">
        <v>640.42400000000009</v>
      </c>
      <c r="T23" s="367">
        <v>704.81400000000008</v>
      </c>
      <c r="U23" s="19">
        <v>26.289000000000001</v>
      </c>
      <c r="V23" s="119">
        <v>453.65499999999997</v>
      </c>
      <c r="W23" s="368">
        <v>479.94399999999996</v>
      </c>
      <c r="X23" s="338">
        <f t="shared" si="21"/>
        <v>4.7820743582484455E-3</v>
      </c>
      <c r="Y23" s="316">
        <f t="shared" si="22"/>
        <v>2.0298363348893986E-2</v>
      </c>
      <c r="Z23" s="392">
        <f t="shared" si="23"/>
        <v>1.5657177882622903E-2</v>
      </c>
      <c r="AA23" s="316">
        <f t="shared" si="24"/>
        <v>2.0168340316442475E-3</v>
      </c>
      <c r="AB23" s="316">
        <f t="shared" si="25"/>
        <v>1.7313676042765846E-2</v>
      </c>
      <c r="AC23" s="392">
        <f t="shared" si="26"/>
        <v>1.2231953565144855E-2</v>
      </c>
      <c r="AE23" s="387">
        <f t="shared" si="9"/>
        <v>-0.59172231712998913</v>
      </c>
      <c r="AF23" s="388">
        <f t="shared" si="10"/>
        <v>-0.29163335540204627</v>
      </c>
      <c r="AG23" s="379">
        <f t="shared" si="11"/>
        <v>-0.31904871356130848</v>
      </c>
      <c r="AI23" s="27">
        <f t="shared" si="28"/>
        <v>0.85292676142158863</v>
      </c>
      <c r="AJ23" s="28">
        <f t="shared" si="29"/>
        <v>0.91553230118225626</v>
      </c>
      <c r="AK23" s="395">
        <f t="shared" si="30"/>
        <v>0.90943389896555249</v>
      </c>
      <c r="AL23" s="28">
        <f t="shared" si="31"/>
        <v>1.2746799844840961</v>
      </c>
      <c r="AM23" s="28">
        <f t="shared" si="32"/>
        <v>0.73184562123514607</v>
      </c>
      <c r="AN23" s="395">
        <f t="shared" si="33"/>
        <v>0.74932474840047325</v>
      </c>
      <c r="AO23" s="377">
        <f t="shared" si="34"/>
        <v>0.49447765287556894</v>
      </c>
      <c r="AP23" s="378">
        <f t="shared" si="35"/>
        <v>-0.20063375121763555</v>
      </c>
      <c r="AQ23" s="379">
        <f t="shared" si="36"/>
        <v>-0.17605364254312214</v>
      </c>
    </row>
    <row r="24" spans="1:43" ht="20.100000000000001" customHeight="1">
      <c r="A24" s="8" t="s">
        <v>192</v>
      </c>
      <c r="B24" s="19">
        <v>406.54</v>
      </c>
      <c r="C24" s="364">
        <v>1874.97</v>
      </c>
      <c r="D24" s="368">
        <v>2281.5100000000002</v>
      </c>
      <c r="E24" s="19">
        <v>336.45000000000005</v>
      </c>
      <c r="F24" s="362">
        <v>740.66000000000008</v>
      </c>
      <c r="G24" s="370">
        <v>1077.1100000000001</v>
      </c>
      <c r="H24" s="338">
        <f t="shared" si="0"/>
        <v>7.2415893163490092E-3</v>
      </c>
      <c r="I24" s="316">
        <f t="shared" si="1"/>
        <v>1.2649014521435933E-2</v>
      </c>
      <c r="J24" s="392">
        <f t="shared" si="2"/>
        <v>1.1163617696969707E-2</v>
      </c>
      <c r="K24" s="316">
        <f t="shared" si="3"/>
        <v>6.3955415785287781E-3</v>
      </c>
      <c r="L24" s="316">
        <f t="shared" si="4"/>
        <v>6.0086960839065987E-3</v>
      </c>
      <c r="M24" s="392">
        <f t="shared" si="5"/>
        <v>6.1244098252566494E-3</v>
      </c>
      <c r="N24" s="387">
        <f t="shared" si="6"/>
        <v>-0.1724061592955182</v>
      </c>
      <c r="O24" s="388">
        <f t="shared" si="7"/>
        <v>-0.60497501293354028</v>
      </c>
      <c r="P24" s="379">
        <f t="shared" si="8"/>
        <v>-0.52789599870261361</v>
      </c>
      <c r="R24" s="394">
        <v>136.28299999999999</v>
      </c>
      <c r="S24" s="362">
        <v>547.08400000000006</v>
      </c>
      <c r="T24" s="367">
        <v>683.36700000000008</v>
      </c>
      <c r="U24" s="19">
        <v>212.70800000000003</v>
      </c>
      <c r="V24" s="119">
        <v>247.12800000000001</v>
      </c>
      <c r="W24" s="368">
        <v>459.83600000000001</v>
      </c>
      <c r="X24" s="338">
        <f t="shared" si="21"/>
        <v>1.0121376607628092E-2</v>
      </c>
      <c r="Y24" s="316">
        <f t="shared" si="22"/>
        <v>1.7339933878752697E-2</v>
      </c>
      <c r="Z24" s="392">
        <f t="shared" si="23"/>
        <v>1.5180740845264658E-2</v>
      </c>
      <c r="AA24" s="316">
        <f t="shared" si="24"/>
        <v>1.6318488082581482E-2</v>
      </c>
      <c r="AB24" s="316">
        <f t="shared" si="25"/>
        <v>9.4316036042733763E-3</v>
      </c>
      <c r="AC24" s="392">
        <f t="shared" si="26"/>
        <v>1.1719476854762118E-2</v>
      </c>
      <c r="AE24" s="387">
        <f t="shared" si="9"/>
        <v>0.56078160885803841</v>
      </c>
      <c r="AF24" s="388">
        <f t="shared" si="10"/>
        <v>-0.5482814339297073</v>
      </c>
      <c r="AG24" s="379">
        <f t="shared" si="11"/>
        <v>-0.32710242080756025</v>
      </c>
      <c r="AI24" s="27">
        <f t="shared" si="28"/>
        <v>3.352265459733359</v>
      </c>
      <c r="AJ24" s="28">
        <f t="shared" si="29"/>
        <v>2.9178280185816305</v>
      </c>
      <c r="AK24" s="395">
        <f t="shared" si="30"/>
        <v>2.9952399945650034</v>
      </c>
      <c r="AL24" s="28">
        <f t="shared" si="31"/>
        <v>6.3221281022440179</v>
      </c>
      <c r="AM24" s="28">
        <f t="shared" si="32"/>
        <v>3.3365916884940456</v>
      </c>
      <c r="AN24" s="395">
        <f t="shared" si="33"/>
        <v>4.2691647092683196</v>
      </c>
      <c r="AO24" s="377">
        <f t="shared" si="34"/>
        <v>0.88592704789759802</v>
      </c>
      <c r="AP24" s="378">
        <f t="shared" si="35"/>
        <v>0.14351896933115957</v>
      </c>
      <c r="AQ24" s="379">
        <f t="shared" si="36"/>
        <v>0.42531640770519535</v>
      </c>
    </row>
    <row r="25" spans="1:43" ht="20.100000000000001" customHeight="1">
      <c r="A25" s="8" t="s">
        <v>193</v>
      </c>
      <c r="B25" s="19">
        <v>502.28999999999996</v>
      </c>
      <c r="C25" s="364">
        <v>612.5</v>
      </c>
      <c r="D25" s="368">
        <v>1114.79</v>
      </c>
      <c r="E25" s="19">
        <v>377.68999999999994</v>
      </c>
      <c r="F25" s="362">
        <v>944.43000000000006</v>
      </c>
      <c r="G25" s="370">
        <v>1322.12</v>
      </c>
      <c r="H25" s="338">
        <f t="shared" si="0"/>
        <v>8.9471586995349614E-3</v>
      </c>
      <c r="I25" s="316">
        <f t="shared" si="1"/>
        <v>4.1320775235761152E-3</v>
      </c>
      <c r="J25" s="392">
        <f t="shared" si="2"/>
        <v>5.4547599495092533E-3</v>
      </c>
      <c r="K25" s="316">
        <f t="shared" si="3"/>
        <v>7.1794682680770801E-3</v>
      </c>
      <c r="L25" s="316">
        <f t="shared" si="4"/>
        <v>7.661805474203965E-3</v>
      </c>
      <c r="M25" s="392">
        <f t="shared" si="5"/>
        <v>7.5175281244889754E-3</v>
      </c>
      <c r="N25" s="387">
        <f t="shared" si="6"/>
        <v>-0.24806386748691001</v>
      </c>
      <c r="O25" s="388">
        <f t="shared" si="7"/>
        <v>0.54192653061224505</v>
      </c>
      <c r="P25" s="379">
        <f t="shared" si="8"/>
        <v>0.18598121619318431</v>
      </c>
      <c r="R25" s="394">
        <v>137.87900000000002</v>
      </c>
      <c r="S25" s="362">
        <v>211.714</v>
      </c>
      <c r="T25" s="367">
        <v>349.59300000000002</v>
      </c>
      <c r="U25" s="19">
        <v>144.60400000000001</v>
      </c>
      <c r="V25" s="119">
        <v>295.23599999999999</v>
      </c>
      <c r="W25" s="368">
        <v>439.84000000000003</v>
      </c>
      <c r="X25" s="338">
        <f t="shared" si="21"/>
        <v>1.023990729058763E-2</v>
      </c>
      <c r="Y25" s="316">
        <f t="shared" si="22"/>
        <v>6.710316443555739E-3</v>
      </c>
      <c r="Z25" s="392">
        <f t="shared" si="23"/>
        <v>7.7660769898438287E-3</v>
      </c>
      <c r="AA25" s="316">
        <f t="shared" si="24"/>
        <v>1.1093699582026124E-2</v>
      </c>
      <c r="AB25" s="316">
        <f t="shared" si="25"/>
        <v>1.1267638315817124E-2</v>
      </c>
      <c r="AC25" s="392">
        <f t="shared" si="26"/>
        <v>1.1209854599897725E-2</v>
      </c>
      <c r="AE25" s="387">
        <f t="shared" si="9"/>
        <v>4.8774650236801782E-2</v>
      </c>
      <c r="AF25" s="388">
        <f t="shared" si="10"/>
        <v>0.39450390621309878</v>
      </c>
      <c r="AG25" s="379">
        <f t="shared" si="11"/>
        <v>0.2581487615598711</v>
      </c>
      <c r="AI25" s="27">
        <f t="shared" si="28"/>
        <v>2.7450078639829583</v>
      </c>
      <c r="AJ25" s="28">
        <f t="shared" si="29"/>
        <v>3.4565551020408165</v>
      </c>
      <c r="AK25" s="395">
        <f t="shared" si="30"/>
        <v>3.1359538567802008</v>
      </c>
      <c r="AL25" s="28">
        <f t="shared" si="31"/>
        <v>3.8286425375307802</v>
      </c>
      <c r="AM25" s="28">
        <f t="shared" si="32"/>
        <v>3.1260760458689365</v>
      </c>
      <c r="AN25" s="395">
        <f t="shared" si="33"/>
        <v>3.3267782047015402</v>
      </c>
      <c r="AO25" s="377">
        <f t="shared" si="34"/>
        <v>0.39476559895004709</v>
      </c>
      <c r="AP25" s="378">
        <f t="shared" si="35"/>
        <v>-9.560937014334267E-2</v>
      </c>
      <c r="AQ25" s="379">
        <f t="shared" si="36"/>
        <v>6.0850496096669537E-2</v>
      </c>
    </row>
    <row r="26" spans="1:43" ht="20.100000000000001" customHeight="1">
      <c r="A26" s="8" t="s">
        <v>189</v>
      </c>
      <c r="B26" s="19">
        <v>111.79999999999998</v>
      </c>
      <c r="C26" s="364">
        <v>246.36</v>
      </c>
      <c r="D26" s="368">
        <v>358.15999999999997</v>
      </c>
      <c r="E26" s="19">
        <v>63.55</v>
      </c>
      <c r="F26" s="362">
        <v>160.49</v>
      </c>
      <c r="G26" s="370">
        <v>224.04000000000002</v>
      </c>
      <c r="H26" s="338">
        <f t="shared" si="0"/>
        <v>1.9914637810985857E-3</v>
      </c>
      <c r="I26" s="316">
        <f t="shared" si="1"/>
        <v>1.6620059080950397E-3</v>
      </c>
      <c r="J26" s="392">
        <f t="shared" si="2"/>
        <v>1.7525065918390318E-3</v>
      </c>
      <c r="K26" s="316">
        <f t="shared" si="3"/>
        <v>1.2080150611249927E-3</v>
      </c>
      <c r="L26" s="316">
        <f t="shared" si="4"/>
        <v>1.30199502404095E-3</v>
      </c>
      <c r="M26" s="392">
        <f t="shared" si="5"/>
        <v>1.2738836119342498E-3</v>
      </c>
      <c r="N26" s="387">
        <f t="shared" si="6"/>
        <v>-0.43157423971377451</v>
      </c>
      <c r="O26" s="388">
        <f t="shared" si="7"/>
        <v>-0.34855496022081506</v>
      </c>
      <c r="P26" s="379">
        <f t="shared" si="8"/>
        <v>-0.37446951083314706</v>
      </c>
      <c r="R26" s="394">
        <v>169.61099999999999</v>
      </c>
      <c r="S26" s="362">
        <v>518.82500000000005</v>
      </c>
      <c r="T26" s="367">
        <v>688.43600000000004</v>
      </c>
      <c r="U26" s="19">
        <v>100.69200000000001</v>
      </c>
      <c r="V26" s="119">
        <v>338.05400000000003</v>
      </c>
      <c r="W26" s="368">
        <v>438.74600000000004</v>
      </c>
      <c r="X26" s="338">
        <f t="shared" si="21"/>
        <v>1.2596558688878351E-2</v>
      </c>
      <c r="Y26" s="316">
        <f t="shared" si="22"/>
        <v>1.6444259372681101E-2</v>
      </c>
      <c r="Z26" s="392">
        <f t="shared" si="23"/>
        <v>1.5293346773476947E-2</v>
      </c>
      <c r="AA26" s="316">
        <f t="shared" si="24"/>
        <v>7.7248679034699905E-3</v>
      </c>
      <c r="AB26" s="316">
        <f t="shared" si="25"/>
        <v>1.2901780959013273E-2</v>
      </c>
      <c r="AC26" s="392">
        <f t="shared" si="26"/>
        <v>1.1181972686173897E-2</v>
      </c>
      <c r="AE26" s="387">
        <f t="shared" si="9"/>
        <v>-0.40633567398340903</v>
      </c>
      <c r="AF26" s="388">
        <f t="shared" si="10"/>
        <v>-0.34842384233604778</v>
      </c>
      <c r="AG26" s="379">
        <f t="shared" si="11"/>
        <v>-0.36269166632773414</v>
      </c>
      <c r="AI26" s="27">
        <f t="shared" si="28"/>
        <v>15.170930232558142</v>
      </c>
      <c r="AJ26" s="28">
        <f t="shared" si="29"/>
        <v>21.059628186393894</v>
      </c>
      <c r="AK26" s="395">
        <f t="shared" si="30"/>
        <v>19.221465266919814</v>
      </c>
      <c r="AL26" s="28">
        <f t="shared" si="31"/>
        <v>15.844531864673488</v>
      </c>
      <c r="AM26" s="28">
        <f t="shared" si="32"/>
        <v>21.063866907595489</v>
      </c>
      <c r="AN26" s="395">
        <f t="shared" si="33"/>
        <v>19.583377968219963</v>
      </c>
      <c r="AO26" s="377">
        <f t="shared" si="34"/>
        <v>4.440081272470283E-2</v>
      </c>
      <c r="AP26" s="378">
        <f t="shared" si="35"/>
        <v>2.012723664482277E-4</v>
      </c>
      <c r="AQ26" s="379">
        <f t="shared" si="36"/>
        <v>1.8828569844932759E-2</v>
      </c>
    </row>
    <row r="27" spans="1:43" ht="20.100000000000001" customHeight="1">
      <c r="A27" s="8" t="s">
        <v>195</v>
      </c>
      <c r="B27" s="19">
        <v>247.65</v>
      </c>
      <c r="C27" s="364">
        <v>4270.8200000000006</v>
      </c>
      <c r="D27" s="368">
        <v>4518.47</v>
      </c>
      <c r="E27" s="19">
        <v>182.21</v>
      </c>
      <c r="F27" s="362">
        <v>3454.22</v>
      </c>
      <c r="G27" s="370">
        <v>3636.43</v>
      </c>
      <c r="H27" s="338">
        <f t="shared" si="0"/>
        <v>4.4113238406893098E-3</v>
      </c>
      <c r="I27" s="316">
        <f t="shared" si="1"/>
        <v>2.8812015231411178E-2</v>
      </c>
      <c r="J27" s="392">
        <f t="shared" si="2"/>
        <v>2.2109248548210048E-2</v>
      </c>
      <c r="K27" s="316">
        <f t="shared" si="3"/>
        <v>3.4636101382782836E-3</v>
      </c>
      <c r="L27" s="316">
        <f t="shared" si="4"/>
        <v>2.802278803628095E-2</v>
      </c>
      <c r="M27" s="392">
        <f t="shared" si="5"/>
        <v>2.0676613921380392E-2</v>
      </c>
      <c r="N27" s="387">
        <f t="shared" si="6"/>
        <v>-0.26424389259034925</v>
      </c>
      <c r="O27" s="388">
        <f t="shared" si="7"/>
        <v>-0.19120449937014453</v>
      </c>
      <c r="P27" s="379">
        <f t="shared" si="8"/>
        <v>-0.19520766985284851</v>
      </c>
      <c r="R27" s="394">
        <v>36.488</v>
      </c>
      <c r="S27" s="362">
        <v>486.05100000000004</v>
      </c>
      <c r="T27" s="367">
        <v>522.53899999999999</v>
      </c>
      <c r="U27" s="19">
        <v>24.411000000000001</v>
      </c>
      <c r="V27" s="119">
        <v>398.77</v>
      </c>
      <c r="W27" s="368">
        <v>423.18099999999998</v>
      </c>
      <c r="X27" s="338">
        <f t="shared" si="21"/>
        <v>2.709866892122523E-3</v>
      </c>
      <c r="Y27" s="316">
        <f t="shared" si="22"/>
        <v>1.5405481062691701E-2</v>
      </c>
      <c r="Z27" s="392">
        <f t="shared" si="23"/>
        <v>1.1608007323361749E-2</v>
      </c>
      <c r="AA27" s="316">
        <f t="shared" si="24"/>
        <v>1.8727580184285338E-3</v>
      </c>
      <c r="AB27" s="316">
        <f t="shared" si="25"/>
        <v>1.5218998127594177E-2</v>
      </c>
      <c r="AC27" s="392">
        <f t="shared" si="26"/>
        <v>1.0785279827753999E-2</v>
      </c>
      <c r="AE27" s="387">
        <f t="shared" si="9"/>
        <v>-0.33098552948914706</v>
      </c>
      <c r="AF27" s="388">
        <f t="shared" si="10"/>
        <v>-0.17957169103653742</v>
      </c>
      <c r="AG27" s="379">
        <f t="shared" si="11"/>
        <v>-0.19014465905894107</v>
      </c>
      <c r="AI27" s="27">
        <f t="shared" si="28"/>
        <v>1.473369674944478</v>
      </c>
      <c r="AJ27" s="28">
        <f t="shared" si="29"/>
        <v>1.1380741871584379</v>
      </c>
      <c r="AK27" s="395">
        <f t="shared" si="30"/>
        <v>1.1564511881234134</v>
      </c>
      <c r="AL27" s="28">
        <f t="shared" si="31"/>
        <v>1.3397179079084574</v>
      </c>
      <c r="AM27" s="28">
        <f t="shared" si="32"/>
        <v>1.1544429712062347</v>
      </c>
      <c r="AN27" s="395">
        <f t="shared" si="33"/>
        <v>1.1637265119911562</v>
      </c>
      <c r="AO27" s="377">
        <f t="shared" si="34"/>
        <v>-9.0711631513019406E-2</v>
      </c>
      <c r="AP27" s="378">
        <f t="shared" si="35"/>
        <v>1.4382879633415368E-2</v>
      </c>
      <c r="AQ27" s="379">
        <f t="shared" si="36"/>
        <v>6.2910773428738638E-3</v>
      </c>
    </row>
    <row r="28" spans="1:43" ht="20.100000000000001" customHeight="1">
      <c r="A28" s="8" t="s">
        <v>198</v>
      </c>
      <c r="B28" s="19">
        <v>464.81</v>
      </c>
      <c r="C28" s="364">
        <v>1617.2199999999998</v>
      </c>
      <c r="D28" s="368">
        <v>2082.0299999999997</v>
      </c>
      <c r="E28" s="19">
        <v>702.82</v>
      </c>
      <c r="F28" s="362">
        <v>2669.4500000000003</v>
      </c>
      <c r="G28" s="370">
        <v>3372.2700000000004</v>
      </c>
      <c r="H28" s="338">
        <f t="shared" si="0"/>
        <v>8.2795373890199812E-3</v>
      </c>
      <c r="I28" s="316">
        <f t="shared" si="1"/>
        <v>1.0910168837024921E-2</v>
      </c>
      <c r="J28" s="392">
        <f t="shared" si="2"/>
        <v>1.0187545508729672E-2</v>
      </c>
      <c r="K28" s="316">
        <f t="shared" si="3"/>
        <v>1.3359829193703657E-2</v>
      </c>
      <c r="L28" s="316">
        <f t="shared" si="4"/>
        <v>2.1656244108206827E-2</v>
      </c>
      <c r="M28" s="392">
        <f t="shared" si="5"/>
        <v>1.9174609391258313E-2</v>
      </c>
      <c r="N28" s="387">
        <f t="shared" si="6"/>
        <v>0.51205869064779164</v>
      </c>
      <c r="O28" s="388">
        <f t="shared" si="7"/>
        <v>0.65064122382854561</v>
      </c>
      <c r="P28" s="379">
        <f t="shared" si="8"/>
        <v>0.61970288612556057</v>
      </c>
      <c r="R28" s="394">
        <v>69.975999999999999</v>
      </c>
      <c r="S28" s="362">
        <v>139.80100000000002</v>
      </c>
      <c r="T28" s="367">
        <v>209.77700000000002</v>
      </c>
      <c r="U28" s="19">
        <v>110.93199999999999</v>
      </c>
      <c r="V28" s="119">
        <v>210.72500000000002</v>
      </c>
      <c r="W28" s="368">
        <v>321.65700000000004</v>
      </c>
      <c r="X28" s="338">
        <f t="shared" si="21"/>
        <v>5.1969317486068208E-3</v>
      </c>
      <c r="Y28" s="316">
        <f t="shared" si="22"/>
        <v>4.4310199095267009E-3</v>
      </c>
      <c r="Z28" s="392">
        <f t="shared" si="23"/>
        <v>4.660117143931569E-3</v>
      </c>
      <c r="AA28" s="316">
        <f t="shared" si="24"/>
        <v>8.5104580926760095E-3</v>
      </c>
      <c r="AB28" s="316">
        <f t="shared" si="25"/>
        <v>8.0422884881944066E-3</v>
      </c>
      <c r="AC28" s="392">
        <f t="shared" si="26"/>
        <v>8.1978178452148578E-3</v>
      </c>
      <c r="AE28" s="387">
        <f t="shared" si="9"/>
        <v>0.58528638390305232</v>
      </c>
      <c r="AF28" s="388">
        <f t="shared" si="10"/>
        <v>0.50732112073590319</v>
      </c>
      <c r="AG28" s="379">
        <f t="shared" si="11"/>
        <v>0.5333282485687183</v>
      </c>
      <c r="AI28" s="27">
        <f t="shared" si="28"/>
        <v>1.5054753555216109</v>
      </c>
      <c r="AJ28" s="28">
        <f t="shared" si="29"/>
        <v>0.86445257911725082</v>
      </c>
      <c r="AK28" s="395">
        <f t="shared" si="30"/>
        <v>1.0075599294918904</v>
      </c>
      <c r="AL28" s="28">
        <f t="shared" si="31"/>
        <v>1.5783842235565291</v>
      </c>
      <c r="AM28" s="28">
        <f t="shared" si="32"/>
        <v>0.78939481915750442</v>
      </c>
      <c r="AN28" s="395">
        <f t="shared" si="33"/>
        <v>0.95382931971639284</v>
      </c>
      <c r="AO28" s="377">
        <f t="shared" si="34"/>
        <v>4.8429134205027868E-2</v>
      </c>
      <c r="AP28" s="378">
        <f t="shared" si="35"/>
        <v>-8.6826925817484163E-2</v>
      </c>
      <c r="AQ28" s="379">
        <f t="shared" si="36"/>
        <v>-5.3327457953388231E-2</v>
      </c>
    </row>
    <row r="29" spans="1:43" ht="20.100000000000001" customHeight="1">
      <c r="A29" s="8" t="s">
        <v>197</v>
      </c>
      <c r="B29" s="19">
        <v>477.43999999999994</v>
      </c>
      <c r="C29" s="364">
        <v>672.75</v>
      </c>
      <c r="D29" s="368">
        <v>1150.19</v>
      </c>
      <c r="E29" s="19">
        <v>678.17000000000007</v>
      </c>
      <c r="F29" s="362">
        <v>342.19</v>
      </c>
      <c r="G29" s="370">
        <v>1020.3600000000001</v>
      </c>
      <c r="H29" s="338">
        <f t="shared" si="0"/>
        <v>8.5045122329848732E-3</v>
      </c>
      <c r="I29" s="316">
        <f t="shared" si="1"/>
        <v>4.5385390269156427E-3</v>
      </c>
      <c r="J29" s="392">
        <f t="shared" si="2"/>
        <v>5.6279750861830923E-3</v>
      </c>
      <c r="K29" s="316">
        <f t="shared" si="3"/>
        <v>1.2891260015784995E-2</v>
      </c>
      <c r="L29" s="316">
        <f t="shared" si="4"/>
        <v>2.7760588028947139E-3</v>
      </c>
      <c r="M29" s="392">
        <f t="shared" si="5"/>
        <v>5.8017313081290441E-3</v>
      </c>
      <c r="N29" s="387">
        <f t="shared" si="6"/>
        <v>0.42042979222520138</v>
      </c>
      <c r="O29" s="388">
        <f t="shared" si="7"/>
        <v>-0.49135637309550351</v>
      </c>
      <c r="P29" s="379">
        <f t="shared" si="8"/>
        <v>-0.11287700292995063</v>
      </c>
      <c r="R29" s="394">
        <v>133.22200000000001</v>
      </c>
      <c r="S29" s="362">
        <v>155.333</v>
      </c>
      <c r="T29" s="367">
        <v>288.55500000000001</v>
      </c>
      <c r="U29" s="19">
        <v>187.15300000000002</v>
      </c>
      <c r="V29" s="119">
        <v>91.355000000000004</v>
      </c>
      <c r="W29" s="368">
        <v>278.50800000000004</v>
      </c>
      <c r="X29" s="338">
        <f t="shared" si="21"/>
        <v>9.8940442639318896E-3</v>
      </c>
      <c r="Y29" s="316">
        <f t="shared" si="22"/>
        <v>4.9233096730818158E-3</v>
      </c>
      <c r="Z29" s="392">
        <f t="shared" si="23"/>
        <v>6.4101407802913271E-3</v>
      </c>
      <c r="AA29" s="316">
        <f t="shared" si="24"/>
        <v>1.4357964910202589E-2</v>
      </c>
      <c r="AB29" s="316">
        <f t="shared" si="25"/>
        <v>3.4865500763506941E-3</v>
      </c>
      <c r="AC29" s="392">
        <f t="shared" si="26"/>
        <v>7.0981133705627407E-3</v>
      </c>
      <c r="AE29" s="387">
        <f t="shared" si="9"/>
        <v>0.40482052513849071</v>
      </c>
      <c r="AF29" s="388">
        <f t="shared" si="10"/>
        <v>-0.4118764203356659</v>
      </c>
      <c r="AG29" s="379">
        <f t="shared" si="11"/>
        <v>-3.4818318864687732E-2</v>
      </c>
      <c r="AI29" s="27">
        <f t="shared" si="28"/>
        <v>2.7903401474530836</v>
      </c>
      <c r="AJ29" s="28">
        <f t="shared" si="29"/>
        <v>2.3089260497956148</v>
      </c>
      <c r="AK29" s="395">
        <f t="shared" si="30"/>
        <v>2.5087594223563063</v>
      </c>
      <c r="AL29" s="28">
        <f t="shared" si="31"/>
        <v>2.7596767772092545</v>
      </c>
      <c r="AM29" s="28">
        <f t="shared" si="32"/>
        <v>2.6697156550454428</v>
      </c>
      <c r="AN29" s="395">
        <f t="shared" si="33"/>
        <v>2.7295072327413856</v>
      </c>
      <c r="AO29" s="377">
        <f t="shared" si="34"/>
        <v>-1.0989115528376494E-2</v>
      </c>
      <c r="AP29" s="378">
        <f t="shared" si="35"/>
        <v>0.15625862304328239</v>
      </c>
      <c r="AQ29" s="379">
        <f t="shared" si="36"/>
        <v>8.7990824635447093E-2</v>
      </c>
    </row>
    <row r="30" spans="1:43" ht="20.100000000000001" customHeight="1">
      <c r="A30" s="8" t="s">
        <v>210</v>
      </c>
      <c r="B30" s="19">
        <v>0.18</v>
      </c>
      <c r="C30" s="364">
        <v>3.52</v>
      </c>
      <c r="D30" s="368">
        <v>3.7</v>
      </c>
      <c r="E30" s="19">
        <v>61.16</v>
      </c>
      <c r="F30" s="362">
        <v>15.84</v>
      </c>
      <c r="G30" s="370">
        <v>77</v>
      </c>
      <c r="H30" s="338">
        <f t="shared" si="0"/>
        <v>3.2062923130388683E-6</v>
      </c>
      <c r="I30" s="316">
        <f t="shared" si="1"/>
        <v>2.3746796543653755E-5</v>
      </c>
      <c r="J30" s="392">
        <f t="shared" si="2"/>
        <v>1.8104406940485867E-5</v>
      </c>
      <c r="K30" s="316">
        <f t="shared" si="3"/>
        <v>1.1625838102030613E-3</v>
      </c>
      <c r="L30" s="316">
        <f t="shared" si="4"/>
        <v>1.2850396399033363E-4</v>
      </c>
      <c r="M30" s="392">
        <f t="shared" si="5"/>
        <v>4.3781930958282996E-4</v>
      </c>
      <c r="N30" s="387">
        <f t="shared" si="6"/>
        <v>338.77777777777777</v>
      </c>
      <c r="O30" s="388">
        <f t="shared" si="7"/>
        <v>3.5</v>
      </c>
      <c r="P30" s="379">
        <f t="shared" si="8"/>
        <v>19.810810810810811</v>
      </c>
      <c r="R30" s="394">
        <v>1.92</v>
      </c>
      <c r="S30" s="362">
        <v>96.914999999999992</v>
      </c>
      <c r="T30" s="367">
        <v>98.834999999999994</v>
      </c>
      <c r="U30" s="19">
        <v>55.427000000000007</v>
      </c>
      <c r="V30" s="119">
        <v>183.83199999999999</v>
      </c>
      <c r="W30" s="368">
        <v>239.25900000000001</v>
      </c>
      <c r="X30" s="338">
        <f t="shared" si="21"/>
        <v>1.4259330280846428E-4</v>
      </c>
      <c r="Y30" s="316">
        <f t="shared" si="22"/>
        <v>3.0717397910728834E-3</v>
      </c>
      <c r="Z30" s="392">
        <f t="shared" si="23"/>
        <v>2.1955823465893616E-3</v>
      </c>
      <c r="AA30" s="316">
        <f t="shared" si="24"/>
        <v>4.2522370524533349E-3</v>
      </c>
      <c r="AB30" s="316">
        <f t="shared" si="25"/>
        <v>7.0159211169142435E-3</v>
      </c>
      <c r="AC30" s="392">
        <f t="shared" si="26"/>
        <v>6.0978051148529687E-3</v>
      </c>
      <c r="AE30" s="387">
        <f t="shared" si="9"/>
        <v>27.868229166666669</v>
      </c>
      <c r="AF30" s="388">
        <f t="shared" si="10"/>
        <v>0.89683743486560397</v>
      </c>
      <c r="AG30" s="379">
        <f t="shared" si="11"/>
        <v>1.4207922294733653</v>
      </c>
      <c r="AI30" s="27">
        <f t="shared" si="28"/>
        <v>106.66666666666666</v>
      </c>
      <c r="AJ30" s="28">
        <f t="shared" si="29"/>
        <v>275.3267045454545</v>
      </c>
      <c r="AK30" s="395">
        <f t="shared" si="30"/>
        <v>267.12162162162156</v>
      </c>
      <c r="AL30" s="28">
        <f t="shared" si="31"/>
        <v>9.0626226291693932</v>
      </c>
      <c r="AM30" s="28">
        <f t="shared" si="32"/>
        <v>116.05555555555556</v>
      </c>
      <c r="AN30" s="395">
        <f t="shared" si="33"/>
        <v>31.072597402597406</v>
      </c>
      <c r="AO30" s="377">
        <f t="shared" si="34"/>
        <v>-0.91503791285153691</v>
      </c>
      <c r="AP30" s="378">
        <f t="shared" si="35"/>
        <v>-0.57848057002986575</v>
      </c>
      <c r="AQ30" s="379">
        <f t="shared" si="36"/>
        <v>-0.88367621754478631</v>
      </c>
    </row>
    <row r="31" spans="1:43" ht="20.100000000000001" customHeight="1">
      <c r="A31" s="8" t="s">
        <v>211</v>
      </c>
      <c r="B31" s="19">
        <v>62.72</v>
      </c>
      <c r="C31" s="364">
        <v>621.66</v>
      </c>
      <c r="D31" s="368">
        <v>684.38</v>
      </c>
      <c r="E31" s="19">
        <v>168.06</v>
      </c>
      <c r="F31" s="362">
        <v>616.9899999999999</v>
      </c>
      <c r="G31" s="370">
        <v>785.05</v>
      </c>
      <c r="H31" s="338">
        <f t="shared" si="0"/>
        <v>1.1172147437433213E-3</v>
      </c>
      <c r="I31" s="316">
        <f t="shared" si="1"/>
        <v>4.1938731645817596E-3</v>
      </c>
      <c r="J31" s="392">
        <f t="shared" si="2"/>
        <v>3.3487281140350588E-3</v>
      </c>
      <c r="K31" s="316">
        <f t="shared" si="3"/>
        <v>3.1946343221505315E-3</v>
      </c>
      <c r="L31" s="316">
        <f t="shared" si="4"/>
        <v>5.0054078751512587E-3</v>
      </c>
      <c r="M31" s="392">
        <f t="shared" si="5"/>
        <v>4.4637668699740339E-3</v>
      </c>
      <c r="N31" s="387">
        <f t="shared" si="6"/>
        <v>1.6795280612244898</v>
      </c>
      <c r="O31" s="388">
        <f t="shared" si="7"/>
        <v>-7.5121449023583193E-3</v>
      </c>
      <c r="P31" s="379">
        <f t="shared" si="8"/>
        <v>0.14709664221631252</v>
      </c>
      <c r="R31" s="394">
        <v>23.916</v>
      </c>
      <c r="S31" s="362">
        <v>158.17699999999999</v>
      </c>
      <c r="T31" s="367">
        <v>182.09299999999999</v>
      </c>
      <c r="U31" s="19">
        <v>25.519000000000002</v>
      </c>
      <c r="V31" s="119">
        <v>213.27800000000002</v>
      </c>
      <c r="W31" s="368">
        <v>238.79700000000003</v>
      </c>
      <c r="X31" s="338">
        <f t="shared" si="21"/>
        <v>1.7761778281079332E-3</v>
      </c>
      <c r="Y31" s="316">
        <f t="shared" si="22"/>
        <v>5.013450806712433E-3</v>
      </c>
      <c r="Z31" s="392">
        <f t="shared" si="23"/>
        <v>4.0451274977234448E-3</v>
      </c>
      <c r="AA31" s="316">
        <f t="shared" si="24"/>
        <v>1.9577613318699665E-3</v>
      </c>
      <c r="AB31" s="316">
        <f t="shared" si="25"/>
        <v>8.1397233559621623E-3</v>
      </c>
      <c r="AC31" s="392">
        <f t="shared" si="26"/>
        <v>6.086030485839799E-3</v>
      </c>
      <c r="AE31" s="387">
        <f t="shared" si="9"/>
        <v>6.7026258571667566E-2</v>
      </c>
      <c r="AF31" s="388">
        <f t="shared" si="10"/>
        <v>0.34835026584143097</v>
      </c>
      <c r="AG31" s="379">
        <f t="shared" si="11"/>
        <v>0.31140131690949152</v>
      </c>
      <c r="AI31" s="27">
        <f t="shared" si="28"/>
        <v>3.8131377551020407</v>
      </c>
      <c r="AJ31" s="28">
        <f t="shared" si="29"/>
        <v>2.5444294308786155</v>
      </c>
      <c r="AK31" s="395">
        <f t="shared" si="30"/>
        <v>2.6607001957976562</v>
      </c>
      <c r="AL31" s="28">
        <f t="shared" si="31"/>
        <v>1.5184457931691064</v>
      </c>
      <c r="AM31" s="28">
        <f t="shared" si="32"/>
        <v>3.4567497042091455</v>
      </c>
      <c r="AN31" s="395">
        <f t="shared" si="33"/>
        <v>3.0418062543787023</v>
      </c>
      <c r="AO31" s="377">
        <f t="shared" si="34"/>
        <v>-0.60178574950841968</v>
      </c>
      <c r="AP31" s="378">
        <f t="shared" si="35"/>
        <v>0.35855593488222515</v>
      </c>
      <c r="AQ31" s="379">
        <f t="shared" si="36"/>
        <v>0.14323525032356893</v>
      </c>
    </row>
    <row r="32" spans="1:43" ht="20.100000000000001" customHeight="1" thickBot="1">
      <c r="A32" s="8" t="s">
        <v>17</v>
      </c>
      <c r="B32" s="19">
        <f>B33-SUM(B7:B31)</f>
        <v>4935.5999999999913</v>
      </c>
      <c r="C32" s="364">
        <f t="shared" ref="C32:G32" si="37">C33-SUM(C7:C31)</f>
        <v>10227.780000000028</v>
      </c>
      <c r="D32" s="369">
        <f t="shared" si="37"/>
        <v>15163.380000000034</v>
      </c>
      <c r="E32" s="21">
        <f t="shared" si="37"/>
        <v>4818.8199999999706</v>
      </c>
      <c r="F32" s="119">
        <f t="shared" si="37"/>
        <v>7254.0200000000041</v>
      </c>
      <c r="G32" s="368">
        <f t="shared" si="37"/>
        <v>12072.839999999997</v>
      </c>
      <c r="H32" s="338">
        <f t="shared" si="0"/>
        <v>8.7916535223525619E-2</v>
      </c>
      <c r="I32" s="316">
        <f t="shared" si="1"/>
        <v>6.8999150782173765E-2</v>
      </c>
      <c r="J32" s="393">
        <f t="shared" si="2"/>
        <v>7.4195676246817624E-2</v>
      </c>
      <c r="K32" s="316">
        <f t="shared" si="3"/>
        <v>9.1600427015740393E-2</v>
      </c>
      <c r="L32" s="316">
        <f t="shared" si="4"/>
        <v>5.8849136670780337E-2</v>
      </c>
      <c r="M32" s="392">
        <f t="shared" si="5"/>
        <v>6.8645746409142477E-2</v>
      </c>
      <c r="N32" s="389">
        <f t="shared" si="6"/>
        <v>-2.3660750466006335E-2</v>
      </c>
      <c r="O32" s="390">
        <f t="shared" si="7"/>
        <v>-0.29075322308458101</v>
      </c>
      <c r="P32" s="381">
        <f t="shared" si="8"/>
        <v>-0.20381603573873572</v>
      </c>
      <c r="R32" s="19">
        <f t="shared" ref="R32" si="38">R33-SUM(R7:R31)</f>
        <v>1058.7849999999926</v>
      </c>
      <c r="S32" s="119">
        <f t="shared" ref="S32" si="39">S33-SUM(S7:S31)</f>
        <v>2967.2930000000051</v>
      </c>
      <c r="T32" s="368">
        <f t="shared" ref="T32" si="40">T33-SUM(T7:T31)</f>
        <v>4026.0780000000013</v>
      </c>
      <c r="U32" s="119">
        <f t="shared" ref="U32" si="41">U33-SUM(U7:U31)</f>
        <v>1026.8189999999977</v>
      </c>
      <c r="V32" s="123">
        <f t="shared" ref="V32" si="42">V33-SUM(V7:V31)</f>
        <v>2069.025000000016</v>
      </c>
      <c r="W32" s="369">
        <f t="shared" ref="W32" si="43">W33-SUM(W7:W31)</f>
        <v>3095.8440000000046</v>
      </c>
      <c r="X32" s="338">
        <f t="shared" si="21"/>
        <v>7.8633151101072288E-2</v>
      </c>
      <c r="Y32" s="316">
        <f t="shared" si="22"/>
        <v>9.4048929266594902E-2</v>
      </c>
      <c r="Z32" s="392">
        <f t="shared" si="23"/>
        <v>8.9437808294549573E-2</v>
      </c>
      <c r="AA32" s="316">
        <f t="shared" si="24"/>
        <v>7.8775286376009349E-2</v>
      </c>
      <c r="AB32" s="316">
        <f t="shared" si="25"/>
        <v>7.8964033405085107E-2</v>
      </c>
      <c r="AC32" s="392">
        <f t="shared" si="26"/>
        <v>7.8901330265473399E-2</v>
      </c>
      <c r="AE32" s="389">
        <f t="shared" si="9"/>
        <v>-3.019120973568299E-2</v>
      </c>
      <c r="AF32" s="390">
        <f t="shared" si="10"/>
        <v>-0.30272305431246177</v>
      </c>
      <c r="AG32" s="381">
        <f t="shared" si="11"/>
        <v>-0.23105215547239683</v>
      </c>
      <c r="AI32" s="27">
        <f t="shared" si="28"/>
        <v>2.1452001782964474</v>
      </c>
      <c r="AJ32" s="28">
        <f t="shared" si="29"/>
        <v>2.9012092555764761</v>
      </c>
      <c r="AK32" s="395">
        <f t="shared" si="30"/>
        <v>2.6551322989992947</v>
      </c>
      <c r="AL32" s="28">
        <f t="shared" si="31"/>
        <v>2.130851536268223</v>
      </c>
      <c r="AM32" s="28">
        <f t="shared" si="32"/>
        <v>2.8522460649405641</v>
      </c>
      <c r="AN32" s="395">
        <f t="shared" si="33"/>
        <v>2.5643046706491641</v>
      </c>
      <c r="AO32" s="380">
        <f t="shared" si="34"/>
        <v>-6.6887193901032467E-3</v>
      </c>
      <c r="AP32" s="378">
        <f t="shared" si="35"/>
        <v>-1.6876821463946059E-2</v>
      </c>
      <c r="AQ32" s="379">
        <f t="shared" si="36"/>
        <v>-3.4208324905076498E-2</v>
      </c>
    </row>
    <row r="33" spans="1:43" ht="25.5" customHeight="1" thickBot="1">
      <c r="A33" s="12" t="s">
        <v>18</v>
      </c>
      <c r="B33" s="17">
        <v>56139.61</v>
      </c>
      <c r="C33" s="365">
        <v>148230.52000000005</v>
      </c>
      <c r="D33" s="18">
        <v>204370.13000000006</v>
      </c>
      <c r="E33" s="17">
        <v>52606.959999999963</v>
      </c>
      <c r="F33" s="366">
        <v>123264.68000000001</v>
      </c>
      <c r="G33" s="371">
        <v>175871.63999999996</v>
      </c>
      <c r="H33" s="327">
        <f>SUM(H7:H32)</f>
        <v>0.99999999999999978</v>
      </c>
      <c r="I33" s="331">
        <f t="shared" ref="I33:M33" si="44">SUM(I7:I32)</f>
        <v>0.99999999999999978</v>
      </c>
      <c r="J33" s="328">
        <f t="shared" si="44"/>
        <v>0.99999999999999978</v>
      </c>
      <c r="K33" s="331">
        <f t="shared" si="44"/>
        <v>1</v>
      </c>
      <c r="L33" s="331">
        <f t="shared" si="44"/>
        <v>1</v>
      </c>
      <c r="M33" s="328">
        <f t="shared" si="44"/>
        <v>1.0000000000000002</v>
      </c>
      <c r="N33" s="382">
        <f t="shared" si="6"/>
        <v>-6.2926158553649331E-2</v>
      </c>
      <c r="O33" s="383">
        <f t="shared" si="7"/>
        <v>-0.16842577358562888</v>
      </c>
      <c r="P33" s="384">
        <f t="shared" si="8"/>
        <v>-0.13944547571604568</v>
      </c>
      <c r="R33" s="17">
        <v>13464.867999999995</v>
      </c>
      <c r="S33" s="365">
        <v>31550.524000000001</v>
      </c>
      <c r="T33" s="18">
        <v>45015.392000000007</v>
      </c>
      <c r="U33" s="17">
        <v>13034.786000000004</v>
      </c>
      <c r="V33" s="366">
        <v>26202.11900000001</v>
      </c>
      <c r="W33" s="371">
        <v>39236.904999999999</v>
      </c>
      <c r="X33" s="327">
        <f t="shared" ref="X33" si="45">SUM(X7:X32)</f>
        <v>0.99999999999999978</v>
      </c>
      <c r="Y33" s="331">
        <f t="shared" ref="Y33" si="46">SUM(Y7:Y32)</f>
        <v>1</v>
      </c>
      <c r="Z33" s="328">
        <f t="shared" ref="Z33" si="47">SUM(Z7:Z32)</f>
        <v>1</v>
      </c>
      <c r="AA33" s="331">
        <f t="shared" ref="AA33" si="48">SUM(AA7:AA32)</f>
        <v>0.99999999999999978</v>
      </c>
      <c r="AB33" s="331">
        <f t="shared" ref="AB33" si="49">SUM(AB7:AB32)</f>
        <v>1.0000000000000004</v>
      </c>
      <c r="AC33" s="328">
        <f t="shared" ref="AC33" si="50">SUM(AC7:AC32)</f>
        <v>1.0000000000000002</v>
      </c>
      <c r="AE33" s="382">
        <f t="shared" si="9"/>
        <v>-3.1941048363785772E-2</v>
      </c>
      <c r="AF33" s="383">
        <f t="shared" si="10"/>
        <v>-0.16951873762857286</v>
      </c>
      <c r="AG33" s="384">
        <f t="shared" si="11"/>
        <v>-0.12836691503208519</v>
      </c>
      <c r="AI33" s="396">
        <f t="shared" si="28"/>
        <v>2.3984612646935015</v>
      </c>
      <c r="AJ33" s="397">
        <f t="shared" si="29"/>
        <v>2.1284769155501841</v>
      </c>
      <c r="AK33" s="398">
        <f t="shared" si="30"/>
        <v>2.2026404739283572</v>
      </c>
      <c r="AL33" s="397">
        <f t="shared" si="31"/>
        <v>2.4777683409191509</v>
      </c>
      <c r="AM33" s="397">
        <f t="shared" si="32"/>
        <v>2.125679391695984</v>
      </c>
      <c r="AN33" s="398">
        <f t="shared" si="33"/>
        <v>2.2309967087359857</v>
      </c>
      <c r="AO33" s="382">
        <f t="shared" si="34"/>
        <v>3.3065814901031554E-2</v>
      </c>
      <c r="AP33" s="383">
        <f t="shared" si="35"/>
        <v>-1.3143313106954956E-3</v>
      </c>
      <c r="AQ33" s="384">
        <f t="shared" si="36"/>
        <v>1.2873746370898118E-2</v>
      </c>
    </row>
    <row r="36" spans="1:43" ht="15.75" thickBot="1"/>
    <row r="37" spans="1:43">
      <c r="A37" s="463" t="s">
        <v>2</v>
      </c>
      <c r="B37" s="445" t="s">
        <v>128</v>
      </c>
      <c r="C37" s="473"/>
      <c r="D37" s="473"/>
      <c r="E37" s="473"/>
      <c r="F37" s="473"/>
      <c r="G37" s="484"/>
      <c r="H37" s="477" t="s">
        <v>130</v>
      </c>
      <c r="I37" s="473"/>
      <c r="J37" s="473"/>
      <c r="K37" s="473"/>
      <c r="L37" s="473"/>
      <c r="M37" s="484"/>
      <c r="N37" s="488" t="s">
        <v>149</v>
      </c>
      <c r="O37" s="479"/>
      <c r="P37" s="489"/>
      <c r="R37" s="477" t="str">
        <f>H37</f>
        <v>Peso (%) em Volume</v>
      </c>
      <c r="S37" s="473"/>
      <c r="T37" s="473"/>
      <c r="U37" s="473"/>
      <c r="V37" s="473"/>
      <c r="W37" s="484"/>
      <c r="X37" s="473" t="s">
        <v>131</v>
      </c>
      <c r="Y37" s="473"/>
      <c r="Z37" s="473"/>
      <c r="AA37" s="473"/>
      <c r="AB37" s="473"/>
      <c r="AC37" s="446"/>
      <c r="AE37" s="479" t="s">
        <v>149</v>
      </c>
      <c r="AF37" s="479"/>
      <c r="AG37" s="479"/>
      <c r="AI37" s="490" t="s">
        <v>134</v>
      </c>
      <c r="AJ37" s="491"/>
      <c r="AK37" s="491"/>
      <c r="AL37" s="491"/>
      <c r="AM37" s="491"/>
      <c r="AN37" s="492"/>
      <c r="AO37" s="479" t="s">
        <v>149</v>
      </c>
      <c r="AP37" s="479"/>
      <c r="AQ37" s="479"/>
    </row>
    <row r="38" spans="1:43" ht="15" customHeight="1">
      <c r="A38" s="464"/>
      <c r="B38" s="485">
        <f>B5</f>
        <v>45658</v>
      </c>
      <c r="C38" s="469"/>
      <c r="D38" s="470"/>
      <c r="E38" s="486">
        <f>E5</f>
        <v>46023</v>
      </c>
      <c r="F38" s="475"/>
      <c r="G38" s="487"/>
      <c r="H38" s="495">
        <f>B38</f>
        <v>45658</v>
      </c>
      <c r="I38" s="469"/>
      <c r="J38" s="470"/>
      <c r="K38" s="485">
        <f>E38</f>
        <v>46023</v>
      </c>
      <c r="L38" s="469"/>
      <c r="M38" s="470"/>
      <c r="N38" s="471" t="s">
        <v>132</v>
      </c>
      <c r="O38" s="469"/>
      <c r="P38" s="472"/>
      <c r="R38" s="483">
        <f>H38</f>
        <v>45658</v>
      </c>
      <c r="S38" s="469"/>
      <c r="T38" s="470"/>
      <c r="U38" s="496">
        <f>K38</f>
        <v>46023</v>
      </c>
      <c r="V38" s="475"/>
      <c r="W38" s="487"/>
      <c r="X38" s="495">
        <f>R38</f>
        <v>45658</v>
      </c>
      <c r="Y38" s="469"/>
      <c r="Z38" s="470"/>
      <c r="AA38" s="485">
        <f>U38</f>
        <v>46023</v>
      </c>
      <c r="AB38" s="469"/>
      <c r="AC38" s="472"/>
      <c r="AE38" s="468" t="s">
        <v>133</v>
      </c>
      <c r="AF38" s="469"/>
      <c r="AG38" s="472"/>
      <c r="AI38" s="493">
        <f>X38</f>
        <v>45658</v>
      </c>
      <c r="AJ38" s="494"/>
      <c r="AK38" s="494"/>
      <c r="AL38" s="497">
        <f>AA38</f>
        <v>46023</v>
      </c>
      <c r="AM38" s="494"/>
      <c r="AN38" s="498"/>
      <c r="AO38" s="469" t="s">
        <v>134</v>
      </c>
      <c r="AP38" s="469"/>
      <c r="AQ38" s="472"/>
    </row>
    <row r="39" spans="1:43" ht="18.75" customHeight="1" thickBot="1">
      <c r="A39" s="465"/>
      <c r="B39" s="99" t="s">
        <v>29</v>
      </c>
      <c r="C39" s="135" t="s">
        <v>30</v>
      </c>
      <c r="D39" s="263" t="s">
        <v>12</v>
      </c>
      <c r="E39" s="159" t="s">
        <v>29</v>
      </c>
      <c r="F39" s="346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45" t="s">
        <v>29</v>
      </c>
      <c r="V39" s="346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0" t="s">
        <v>29</v>
      </c>
      <c r="AJ39" s="135" t="s">
        <v>30</v>
      </c>
      <c r="AK39" s="263" t="s">
        <v>12</v>
      </c>
      <c r="AL39" s="401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181</v>
      </c>
      <c r="B40" s="39">
        <v>7700.7899999999991</v>
      </c>
      <c r="C40" s="363">
        <v>4864.5200000000004</v>
      </c>
      <c r="D40" s="368">
        <v>12565.31</v>
      </c>
      <c r="E40" s="39">
        <v>6204.92</v>
      </c>
      <c r="F40" s="372">
        <v>6019.07</v>
      </c>
      <c r="G40" s="370">
        <v>12223.99</v>
      </c>
      <c r="H40" s="338">
        <f>B40/$B$63</f>
        <v>0.29738520949990344</v>
      </c>
      <c r="I40" s="316">
        <f>C40/$C$63</f>
        <v>9.1719971001185049E-2</v>
      </c>
      <c r="J40" s="391">
        <f>D40/$D$63</f>
        <v>0.15919228851797729</v>
      </c>
      <c r="K40" s="316">
        <f>E40/$E$63</f>
        <v>0.25906466638052972</v>
      </c>
      <c r="L40" s="316">
        <f>F40/$F$63</f>
        <v>0.15341354550153591</v>
      </c>
      <c r="M40" s="392">
        <f>G40/$G$63</f>
        <v>0.19346188810347689</v>
      </c>
      <c r="N40" s="385">
        <f t="shared" ref="N40:N63" si="51">(E40-B40)/B40</f>
        <v>-0.19424890173605555</v>
      </c>
      <c r="O40" s="386">
        <f t="shared" ref="O40:O63" si="52">(F40-C40)/C40</f>
        <v>0.23734099150584212</v>
      </c>
      <c r="P40" s="375">
        <f t="shared" ref="P40:P63" si="53">(G40-D40)/D40</f>
        <v>-2.716367522966005E-2</v>
      </c>
      <c r="R40" s="394">
        <v>1598.4209999999998</v>
      </c>
      <c r="S40" s="362">
        <v>1081.7149999999999</v>
      </c>
      <c r="T40" s="367">
        <v>2680.1359999999995</v>
      </c>
      <c r="U40" s="39">
        <v>1336.3919999999998</v>
      </c>
      <c r="V40" s="112">
        <v>1361.2730000000001</v>
      </c>
      <c r="W40" s="373">
        <v>2697.665</v>
      </c>
      <c r="X40" s="338">
        <f>R40/$R$63</f>
        <v>0.29924140380265979</v>
      </c>
      <c r="Y40" s="316">
        <f>S40/$S$63</f>
        <v>0.10482417072119425</v>
      </c>
      <c r="Z40" s="391">
        <f>T40/$T$63</f>
        <v>0.17113544843034292</v>
      </c>
      <c r="AA40" s="316">
        <f>U40/$U$63</f>
        <v>0.26307441818255906</v>
      </c>
      <c r="AB40" s="316">
        <f>V40/$V$63</f>
        <v>0.16036225412567265</v>
      </c>
      <c r="AC40" s="392">
        <f>W40/$W$63</f>
        <v>0.19881619658509567</v>
      </c>
      <c r="AE40" s="385">
        <f t="shared" ref="AE40:AE63" si="54">(U40-R40)/R40</f>
        <v>-0.16392990332334223</v>
      </c>
      <c r="AF40" s="386">
        <f t="shared" ref="AF40:AF63" si="55">(V40-S40)/S40</f>
        <v>0.25843960747516698</v>
      </c>
      <c r="AG40" s="375">
        <f t="shared" ref="AG40:AG63" si="56">(W40-T40)/T40</f>
        <v>6.5403397439534614E-3</v>
      </c>
      <c r="AI40" s="27">
        <f t="shared" ref="AI40:AI63" si="57">(R40/B40)*10</f>
        <v>2.0756584714035835</v>
      </c>
      <c r="AJ40" s="28">
        <f t="shared" ref="AJ40:AJ63" si="58">(S40/C40)*10</f>
        <v>2.2236829121886634</v>
      </c>
      <c r="AK40" s="399">
        <f t="shared" ref="AK40:AK63" si="59">(T40/D40)*10</f>
        <v>2.132964487147551</v>
      </c>
      <c r="AL40" s="28">
        <f t="shared" ref="AL40:AL63" si="60">(U40/E40)*10</f>
        <v>2.1537618534969023</v>
      </c>
      <c r="AM40" s="28">
        <f t="shared" ref="AM40:AM63" si="61">(V40/F40)*10</f>
        <v>2.2616002139865463</v>
      </c>
      <c r="AN40" s="395">
        <f t="shared" ref="AN40:AN63" si="62">(W40/G40)*10</f>
        <v>2.2068612621574464</v>
      </c>
      <c r="AO40" s="376">
        <f t="shared" ref="AO40:AO51" si="63">(AL40-AI40)/AI40</f>
        <v>3.7628243359565994E-2</v>
      </c>
      <c r="AP40" s="374">
        <f t="shared" ref="AP40:AP51" si="64">(AM40-AJ40)/AJ40</f>
        <v>1.7051577628288163E-2</v>
      </c>
      <c r="AQ40" s="375">
        <f t="shared" ref="AQ40:AQ51" si="65">(AN40-AK40)/AK40</f>
        <v>3.4645103308174961E-2</v>
      </c>
    </row>
    <row r="41" spans="1:43" ht="19.5" customHeight="1">
      <c r="A41" s="8" t="s">
        <v>180</v>
      </c>
      <c r="B41" s="19">
        <v>4571.8900000000003</v>
      </c>
      <c r="C41" s="364">
        <v>7904.7000000000007</v>
      </c>
      <c r="D41" s="368">
        <v>12476.59</v>
      </c>
      <c r="E41" s="19">
        <v>4355.3500000000004</v>
      </c>
      <c r="F41" s="362">
        <v>6686.5599999999995</v>
      </c>
      <c r="G41" s="370">
        <v>11041.91</v>
      </c>
      <c r="H41" s="338">
        <f t="shared" ref="H41:H62" si="66">B41/$B$63</f>
        <v>0.17655493338482334</v>
      </c>
      <c r="I41" s="316">
        <f t="shared" ref="I41:I62" si="67">C41/$C$63</f>
        <v>0.1490422189184272</v>
      </c>
      <c r="J41" s="392">
        <f t="shared" ref="J41:J62" si="68">D41/$D$63</f>
        <v>0.15806827806082863</v>
      </c>
      <c r="K41" s="316">
        <f t="shared" ref="K41:K62" si="69">E41/$E$63</f>
        <v>0.18184235972751303</v>
      </c>
      <c r="L41" s="316">
        <f t="shared" ref="L41:L62" si="70">F41/$F$63</f>
        <v>0.17042647399162161</v>
      </c>
      <c r="M41" s="392">
        <f t="shared" ref="M41:M62" si="71">G41/$G$63</f>
        <v>0.17475380435264284</v>
      </c>
      <c r="N41" s="387">
        <f t="shared" si="51"/>
        <v>-4.7363344262438496E-2</v>
      </c>
      <c r="O41" s="388">
        <f t="shared" si="52"/>
        <v>-0.1541032550254913</v>
      </c>
      <c r="P41" s="379">
        <f t="shared" si="53"/>
        <v>-0.11498975280906083</v>
      </c>
      <c r="R41" s="394">
        <v>770.14400000000001</v>
      </c>
      <c r="S41" s="362">
        <v>1361.067</v>
      </c>
      <c r="T41" s="367">
        <v>2131.2110000000002</v>
      </c>
      <c r="U41" s="19">
        <v>672.72399999999993</v>
      </c>
      <c r="V41" s="119">
        <v>1369.943</v>
      </c>
      <c r="W41" s="368">
        <v>2042.6669999999999</v>
      </c>
      <c r="X41" s="338">
        <f t="shared" ref="X41:X62" si="72">R41/$R$63</f>
        <v>0.14417914409920518</v>
      </c>
      <c r="Y41" s="316">
        <f t="shared" ref="Y41:Y62" si="73">S41/$S$63</f>
        <v>0.13189492571609315</v>
      </c>
      <c r="Z41" s="392">
        <f t="shared" ref="Z41:Z62" si="74">T41/$T$63</f>
        <v>0.13608479203468768</v>
      </c>
      <c r="AA41" s="316">
        <f t="shared" ref="AA41:AA62" si="75">U41/$U$63</f>
        <v>0.13242856504486997</v>
      </c>
      <c r="AB41" s="316">
        <f t="shared" ref="AB41:AB62" si="76">V41/$V$63</f>
        <v>0.16138360747894531</v>
      </c>
      <c r="AC41" s="392">
        <f t="shared" ref="AC41:AC62" si="77">W41/$W$63</f>
        <v>0.15054326012677172</v>
      </c>
      <c r="AE41" s="387">
        <f t="shared" si="54"/>
        <v>-0.12649582415756025</v>
      </c>
      <c r="AF41" s="388">
        <f t="shared" si="55"/>
        <v>6.5213542022545369E-3</v>
      </c>
      <c r="AG41" s="379">
        <f t="shared" si="56"/>
        <v>-4.1546332108834044E-2</v>
      </c>
      <c r="AI41" s="27">
        <f t="shared" si="57"/>
        <v>1.6845199687656525</v>
      </c>
      <c r="AJ41" s="28">
        <f t="shared" si="58"/>
        <v>1.7218452313180765</v>
      </c>
      <c r="AK41" s="395">
        <f t="shared" si="59"/>
        <v>1.7081678567621443</v>
      </c>
      <c r="AL41" s="28">
        <f t="shared" si="60"/>
        <v>1.5445922830541745</v>
      </c>
      <c r="AM41" s="28">
        <f t="shared" si="61"/>
        <v>2.0488008781795126</v>
      </c>
      <c r="AN41" s="395">
        <f t="shared" si="62"/>
        <v>1.8499217979498113</v>
      </c>
      <c r="AO41" s="377">
        <f t="shared" si="63"/>
        <v>-8.3066801406938062E-2</v>
      </c>
      <c r="AP41" s="378">
        <f t="shared" si="64"/>
        <v>0.18988678013246915</v>
      </c>
      <c r="AQ41" s="379">
        <f t="shared" si="65"/>
        <v>8.2985955172089163E-2</v>
      </c>
    </row>
    <row r="42" spans="1:43" ht="19.5" customHeight="1">
      <c r="A42" s="8" t="s">
        <v>174</v>
      </c>
      <c r="B42" s="19">
        <v>2557.39</v>
      </c>
      <c r="C42" s="364">
        <v>8648.48</v>
      </c>
      <c r="D42" s="368">
        <v>11205.869999999999</v>
      </c>
      <c r="E42" s="19">
        <v>2439.33</v>
      </c>
      <c r="F42" s="362">
        <v>7887.51</v>
      </c>
      <c r="G42" s="370">
        <v>10326.84</v>
      </c>
      <c r="H42" s="338">
        <f t="shared" si="66"/>
        <v>9.8759992276501243E-2</v>
      </c>
      <c r="I42" s="316">
        <f t="shared" si="67"/>
        <v>0.16306610617374967</v>
      </c>
      <c r="J42" s="392">
        <f t="shared" si="68"/>
        <v>0.14196928608485951</v>
      </c>
      <c r="K42" s="316">
        <f t="shared" si="69"/>
        <v>0.10184566644566208</v>
      </c>
      <c r="L42" s="316">
        <f t="shared" si="70"/>
        <v>0.20103618570291085</v>
      </c>
      <c r="M42" s="392">
        <f t="shared" si="71"/>
        <v>0.16343681273810839</v>
      </c>
      <c r="N42" s="387">
        <f t="shared" si="51"/>
        <v>-4.6164253398973155E-2</v>
      </c>
      <c r="O42" s="388">
        <f t="shared" si="52"/>
        <v>-8.7988872033004567E-2</v>
      </c>
      <c r="P42" s="379">
        <f t="shared" si="53"/>
        <v>-7.8443708520623476E-2</v>
      </c>
      <c r="R42" s="394">
        <v>592.23900000000003</v>
      </c>
      <c r="S42" s="362">
        <v>1438.9380000000001</v>
      </c>
      <c r="T42" s="367">
        <v>2031.1770000000001</v>
      </c>
      <c r="U42" s="19">
        <v>583.40499999999997</v>
      </c>
      <c r="V42" s="119">
        <v>1355.4410000000003</v>
      </c>
      <c r="W42" s="368">
        <v>1938.8460000000002</v>
      </c>
      <c r="X42" s="338">
        <f t="shared" si="72"/>
        <v>0.1108734368146336</v>
      </c>
      <c r="Y42" s="316">
        <f t="shared" si="73"/>
        <v>0.13944105662694317</v>
      </c>
      <c r="Z42" s="392">
        <f t="shared" si="74"/>
        <v>0.12969729399418489</v>
      </c>
      <c r="AA42" s="316">
        <f t="shared" si="75"/>
        <v>0.11484574207253251</v>
      </c>
      <c r="AB42" s="316">
        <f t="shared" si="76"/>
        <v>0.15967522612610099</v>
      </c>
      <c r="AC42" s="392">
        <f t="shared" si="77"/>
        <v>0.14289171838765247</v>
      </c>
      <c r="AE42" s="387">
        <f t="shared" si="54"/>
        <v>-1.4916275355051018E-2</v>
      </c>
      <c r="AF42" s="388">
        <f t="shared" si="55"/>
        <v>-5.8026822559415235E-2</v>
      </c>
      <c r="AG42" s="379">
        <f t="shared" si="56"/>
        <v>-4.5456895189340908E-2</v>
      </c>
      <c r="AI42" s="27">
        <f t="shared" si="57"/>
        <v>2.3157946187323795</v>
      </c>
      <c r="AJ42" s="28">
        <f t="shared" si="58"/>
        <v>1.6638045066878806</v>
      </c>
      <c r="AK42" s="395">
        <f t="shared" si="59"/>
        <v>1.8126008957805153</v>
      </c>
      <c r="AL42" s="28">
        <f t="shared" si="60"/>
        <v>2.39166082489864</v>
      </c>
      <c r="AM42" s="28">
        <f t="shared" si="61"/>
        <v>1.7184650162091715</v>
      </c>
      <c r="AN42" s="395">
        <f t="shared" si="62"/>
        <v>1.8774823663385898</v>
      </c>
      <c r="AO42" s="377">
        <f t="shared" si="63"/>
        <v>3.2760334423692618E-2</v>
      </c>
      <c r="AP42" s="378">
        <f t="shared" si="64"/>
        <v>3.2852723563120412E-2</v>
      </c>
      <c r="AQ42" s="379">
        <f t="shared" si="65"/>
        <v>3.5794680841827665E-2</v>
      </c>
    </row>
    <row r="43" spans="1:43" ht="19.5" customHeight="1">
      <c r="A43" s="8" t="s">
        <v>186</v>
      </c>
      <c r="B43" s="19">
        <v>2292.06</v>
      </c>
      <c r="C43" s="364">
        <v>8868.5099999999984</v>
      </c>
      <c r="D43" s="368">
        <v>11160.569999999998</v>
      </c>
      <c r="E43" s="19">
        <v>2627.02</v>
      </c>
      <c r="F43" s="362">
        <v>4180.7099999999991</v>
      </c>
      <c r="G43" s="370">
        <v>6807.73</v>
      </c>
      <c r="H43" s="338">
        <f t="shared" si="66"/>
        <v>8.8513612666537941E-2</v>
      </c>
      <c r="I43" s="316">
        <f t="shared" si="67"/>
        <v>0.16721474678359208</v>
      </c>
      <c r="J43" s="392">
        <f t="shared" si="68"/>
        <v>0.14139537181852907</v>
      </c>
      <c r="K43" s="316">
        <f t="shared" si="69"/>
        <v>0.10968200393800068</v>
      </c>
      <c r="L43" s="316">
        <f t="shared" si="70"/>
        <v>0.10655758178817094</v>
      </c>
      <c r="M43" s="392">
        <f t="shared" si="71"/>
        <v>0.10774193201227118</v>
      </c>
      <c r="N43" s="387">
        <f t="shared" si="51"/>
        <v>0.14613928082161901</v>
      </c>
      <c r="O43" s="388">
        <f t="shared" si="52"/>
        <v>-0.52858935717499334</v>
      </c>
      <c r="P43" s="379">
        <f t="shared" si="53"/>
        <v>-0.39001950617217573</v>
      </c>
      <c r="R43" s="394">
        <v>470.10899999999998</v>
      </c>
      <c r="S43" s="362">
        <v>732.94399999999996</v>
      </c>
      <c r="T43" s="367">
        <v>1203.0529999999999</v>
      </c>
      <c r="U43" s="19">
        <v>527.59999999999991</v>
      </c>
      <c r="V43" s="119">
        <v>808.70699999999999</v>
      </c>
      <c r="W43" s="368">
        <v>1336.3069999999998</v>
      </c>
      <c r="X43" s="338">
        <f t="shared" si="72"/>
        <v>8.8009402466724729E-2</v>
      </c>
      <c r="Y43" s="316">
        <f t="shared" si="73"/>
        <v>7.1026330396707998E-2</v>
      </c>
      <c r="Z43" s="392">
        <f t="shared" si="74"/>
        <v>7.6818868385958541E-2</v>
      </c>
      <c r="AA43" s="316">
        <f t="shared" si="75"/>
        <v>0.10386029176552848</v>
      </c>
      <c r="AB43" s="316">
        <f t="shared" si="76"/>
        <v>9.5268236016736049E-2</v>
      </c>
      <c r="AC43" s="392">
        <f t="shared" si="77"/>
        <v>9.8484976900408097E-2</v>
      </c>
      <c r="AE43" s="387">
        <f t="shared" si="54"/>
        <v>0.12229291504736121</v>
      </c>
      <c r="AF43" s="388">
        <f t="shared" si="55"/>
        <v>0.10336806086140284</v>
      </c>
      <c r="AG43" s="379">
        <f t="shared" si="56"/>
        <v>0.11076319995877149</v>
      </c>
      <c r="AI43" s="27">
        <f t="shared" si="57"/>
        <v>2.0510326954791758</v>
      </c>
      <c r="AJ43" s="28">
        <f t="shared" si="58"/>
        <v>0.8264567554188923</v>
      </c>
      <c r="AK43" s="395">
        <f t="shared" si="59"/>
        <v>1.0779494237301501</v>
      </c>
      <c r="AL43" s="28">
        <f t="shared" si="60"/>
        <v>2.0083592816194775</v>
      </c>
      <c r="AM43" s="28">
        <f t="shared" si="61"/>
        <v>1.9343771751688112</v>
      </c>
      <c r="AN43" s="395">
        <f t="shared" si="62"/>
        <v>1.962925967980516</v>
      </c>
      <c r="AO43" s="377">
        <f t="shared" si="63"/>
        <v>-2.0805818431738166E-2</v>
      </c>
      <c r="AP43" s="378">
        <f t="shared" si="64"/>
        <v>1.3405667174786002</v>
      </c>
      <c r="AQ43" s="379">
        <f t="shared" si="65"/>
        <v>0.82098150875018017</v>
      </c>
    </row>
    <row r="44" spans="1:43" ht="19.5" customHeight="1">
      <c r="A44" s="8" t="s">
        <v>187</v>
      </c>
      <c r="B44" s="19">
        <v>2245.83</v>
      </c>
      <c r="C44" s="364">
        <v>6669.4800000000005</v>
      </c>
      <c r="D44" s="368">
        <v>8915.3100000000013</v>
      </c>
      <c r="E44" s="19">
        <v>1860.3200000000002</v>
      </c>
      <c r="F44" s="362">
        <v>3569.5</v>
      </c>
      <c r="G44" s="370">
        <v>5429.82</v>
      </c>
      <c r="H44" s="338">
        <f t="shared" si="66"/>
        <v>8.6728325931647032E-2</v>
      </c>
      <c r="I44" s="316">
        <f t="shared" si="67"/>
        <v>0.12575228639063743</v>
      </c>
      <c r="J44" s="392">
        <f t="shared" si="68"/>
        <v>0.11294974829488556</v>
      </c>
      <c r="K44" s="316">
        <f t="shared" si="69"/>
        <v>7.7671135189660317E-2</v>
      </c>
      <c r="L44" s="316">
        <f t="shared" si="70"/>
        <v>9.0979113163284761E-2</v>
      </c>
      <c r="M44" s="392">
        <f t="shared" si="71"/>
        <v>8.5934562222483898E-2</v>
      </c>
      <c r="N44" s="387">
        <f t="shared" si="51"/>
        <v>-0.171655913403953</v>
      </c>
      <c r="O44" s="388">
        <f t="shared" si="52"/>
        <v>-0.46480085403959531</v>
      </c>
      <c r="P44" s="379">
        <f t="shared" si="53"/>
        <v>-0.39095555847188723</v>
      </c>
      <c r="R44" s="394">
        <v>516.00400000000002</v>
      </c>
      <c r="S44" s="362">
        <v>1532.366</v>
      </c>
      <c r="T44" s="367">
        <v>2048.37</v>
      </c>
      <c r="U44" s="19">
        <v>554.726</v>
      </c>
      <c r="V44" s="119">
        <v>757.07400000000007</v>
      </c>
      <c r="W44" s="368">
        <v>1311.8000000000002</v>
      </c>
      <c r="X44" s="338">
        <f t="shared" si="72"/>
        <v>9.6601434370411604E-2</v>
      </c>
      <c r="Y44" s="316">
        <f t="shared" si="73"/>
        <v>0.14849474694476231</v>
      </c>
      <c r="Z44" s="392">
        <f t="shared" si="74"/>
        <v>0.13079512327033463</v>
      </c>
      <c r="AA44" s="316">
        <f t="shared" si="75"/>
        <v>0.10920015960940971</v>
      </c>
      <c r="AB44" s="316">
        <f t="shared" si="76"/>
        <v>8.9185705718059116E-2</v>
      </c>
      <c r="AC44" s="392">
        <f t="shared" si="77"/>
        <v>9.6678826570507664E-2</v>
      </c>
      <c r="AE44" s="387">
        <f t="shared" si="54"/>
        <v>7.5042053937566328E-2</v>
      </c>
      <c r="AF44" s="388">
        <f t="shared" si="55"/>
        <v>-0.5059444023164178</v>
      </c>
      <c r="AG44" s="379">
        <f t="shared" si="56"/>
        <v>-0.35958835561934599</v>
      </c>
      <c r="AI44" s="27">
        <f t="shared" si="57"/>
        <v>2.2976093471010719</v>
      </c>
      <c r="AJ44" s="28">
        <f t="shared" si="58"/>
        <v>2.2975794214841336</v>
      </c>
      <c r="AK44" s="395">
        <f t="shared" si="59"/>
        <v>2.2975869599598888</v>
      </c>
      <c r="AL44" s="28">
        <f t="shared" si="60"/>
        <v>2.9818848370172875</v>
      </c>
      <c r="AM44" s="28">
        <f t="shared" si="61"/>
        <v>2.1209525143577537</v>
      </c>
      <c r="AN44" s="395">
        <f t="shared" si="62"/>
        <v>2.4159180230652217</v>
      </c>
      <c r="AO44" s="377">
        <f t="shared" si="63"/>
        <v>0.29782064160714533</v>
      </c>
      <c r="AP44" s="378">
        <f t="shared" si="64"/>
        <v>-7.6875212876117635E-2</v>
      </c>
      <c r="AQ44" s="379">
        <f t="shared" si="65"/>
        <v>5.150232185657893E-2</v>
      </c>
    </row>
    <row r="45" spans="1:43" ht="19.5" customHeight="1">
      <c r="A45" s="8" t="s">
        <v>182</v>
      </c>
      <c r="B45" s="19">
        <v>1278.6500000000001</v>
      </c>
      <c r="C45" s="364">
        <v>2530.7399999999998</v>
      </c>
      <c r="D45" s="368">
        <v>3809.39</v>
      </c>
      <c r="E45" s="19">
        <v>2214.02</v>
      </c>
      <c r="F45" s="362">
        <v>2001.49</v>
      </c>
      <c r="G45" s="370">
        <v>4215.51</v>
      </c>
      <c r="H45" s="338">
        <f t="shared" si="66"/>
        <v>4.9378258351033023E-2</v>
      </c>
      <c r="I45" s="316">
        <f t="shared" si="67"/>
        <v>4.7716814693235715E-2</v>
      </c>
      <c r="J45" s="392">
        <f t="shared" si="68"/>
        <v>4.8261882274094114E-2</v>
      </c>
      <c r="K45" s="316">
        <f t="shared" si="69"/>
        <v>9.243863783252973E-2</v>
      </c>
      <c r="L45" s="316">
        <f t="shared" si="70"/>
        <v>5.1013807313400425E-2</v>
      </c>
      <c r="M45" s="392">
        <f t="shared" si="71"/>
        <v>6.6716393249592637E-2</v>
      </c>
      <c r="N45" s="387">
        <f t="shared" si="51"/>
        <v>0.73152934735854203</v>
      </c>
      <c r="O45" s="388">
        <f t="shared" si="52"/>
        <v>-0.20912855528422508</v>
      </c>
      <c r="P45" s="379">
        <f t="shared" si="53"/>
        <v>0.10661024468484465</v>
      </c>
      <c r="R45" s="394">
        <v>337.99</v>
      </c>
      <c r="S45" s="362">
        <v>772.43899999999996</v>
      </c>
      <c r="T45" s="367">
        <v>1110.4290000000001</v>
      </c>
      <c r="U45" s="19">
        <v>511.73500000000001</v>
      </c>
      <c r="V45" s="119">
        <v>556.33799999999997</v>
      </c>
      <c r="W45" s="368">
        <v>1068.0729999999999</v>
      </c>
      <c r="X45" s="338">
        <f t="shared" si="72"/>
        <v>6.3275321127075401E-2</v>
      </c>
      <c r="Y45" s="316">
        <f t="shared" si="73"/>
        <v>7.4853614498928606E-2</v>
      </c>
      <c r="Z45" s="392">
        <f t="shared" si="74"/>
        <v>7.0904523078327855E-2</v>
      </c>
      <c r="AA45" s="316">
        <f t="shared" si="75"/>
        <v>0.10073719940605143</v>
      </c>
      <c r="AB45" s="316">
        <f t="shared" si="76"/>
        <v>6.5538371609345406E-2</v>
      </c>
      <c r="AC45" s="392">
        <f t="shared" si="77"/>
        <v>7.8716301518251111E-2</v>
      </c>
      <c r="AE45" s="387">
        <f t="shared" si="54"/>
        <v>0.51405367022692983</v>
      </c>
      <c r="AF45" s="388">
        <f t="shared" si="55"/>
        <v>-0.27976448625716727</v>
      </c>
      <c r="AG45" s="379">
        <f t="shared" si="56"/>
        <v>-3.8143816488942758E-2</v>
      </c>
      <c r="AI45" s="27">
        <f t="shared" si="57"/>
        <v>2.6433347671372149</v>
      </c>
      <c r="AJ45" s="28">
        <f t="shared" si="58"/>
        <v>3.0522258311798134</v>
      </c>
      <c r="AK45" s="395">
        <f t="shared" si="59"/>
        <v>2.9149785136202908</v>
      </c>
      <c r="AL45" s="28">
        <f t="shared" si="60"/>
        <v>2.3113386509606961</v>
      </c>
      <c r="AM45" s="28">
        <f t="shared" si="61"/>
        <v>2.7796191837081374</v>
      </c>
      <c r="AN45" s="395">
        <f t="shared" si="62"/>
        <v>2.5336744545737049</v>
      </c>
      <c r="AO45" s="377">
        <f t="shared" si="63"/>
        <v>-0.12559745375576373</v>
      </c>
      <c r="AP45" s="378">
        <f t="shared" si="64"/>
        <v>-8.9314049008720323E-2</v>
      </c>
      <c r="AQ45" s="379">
        <f t="shared" si="65"/>
        <v>-0.13080853161178915</v>
      </c>
    </row>
    <row r="46" spans="1:43" ht="19.5" customHeight="1">
      <c r="A46" s="8" t="s">
        <v>190</v>
      </c>
      <c r="B46" s="19">
        <v>1118.3799999999999</v>
      </c>
      <c r="C46" s="364">
        <v>3964.21</v>
      </c>
      <c r="D46" s="368">
        <v>5082.59</v>
      </c>
      <c r="E46" s="19">
        <v>657.77</v>
      </c>
      <c r="F46" s="362">
        <v>2825.58</v>
      </c>
      <c r="G46" s="370">
        <v>3483.35</v>
      </c>
      <c r="H46" s="338">
        <f t="shared" si="66"/>
        <v>4.3189032631782191E-2</v>
      </c>
      <c r="I46" s="316">
        <f t="shared" si="67"/>
        <v>7.4744728409505509E-2</v>
      </c>
      <c r="J46" s="392">
        <f t="shared" si="68"/>
        <v>6.4392293839036704E-2</v>
      </c>
      <c r="K46" s="316">
        <f t="shared" si="69"/>
        <v>2.7462878748657684E-2</v>
      </c>
      <c r="L46" s="316">
        <f t="shared" si="70"/>
        <v>7.2018143317527428E-2</v>
      </c>
      <c r="M46" s="392">
        <f t="shared" si="71"/>
        <v>5.5128928273439869E-2</v>
      </c>
      <c r="N46" s="387">
        <f t="shared" si="51"/>
        <v>-0.4118546468999803</v>
      </c>
      <c r="O46" s="388">
        <f t="shared" si="52"/>
        <v>-0.28722746776785291</v>
      </c>
      <c r="P46" s="379">
        <f t="shared" si="53"/>
        <v>-0.31465060136662609</v>
      </c>
      <c r="R46" s="394">
        <v>209.42400000000004</v>
      </c>
      <c r="S46" s="362">
        <v>917.19400000000007</v>
      </c>
      <c r="T46" s="367">
        <v>1126.6180000000002</v>
      </c>
      <c r="U46" s="19">
        <v>120.92100000000002</v>
      </c>
      <c r="V46" s="119">
        <v>577.37599999999998</v>
      </c>
      <c r="W46" s="368">
        <v>698.29700000000003</v>
      </c>
      <c r="X46" s="338">
        <f t="shared" si="72"/>
        <v>3.920639915890009E-2</v>
      </c>
      <c r="Y46" s="316">
        <f t="shared" si="73"/>
        <v>8.8881175208308155E-2</v>
      </c>
      <c r="Z46" s="392">
        <f t="shared" si="74"/>
        <v>7.1938243671103311E-2</v>
      </c>
      <c r="AA46" s="316">
        <f t="shared" si="75"/>
        <v>2.3803810349847375E-2</v>
      </c>
      <c r="AB46" s="316">
        <f t="shared" si="76"/>
        <v>6.8016714382834562E-2</v>
      </c>
      <c r="AC46" s="392">
        <f t="shared" si="77"/>
        <v>5.1464045249051515E-2</v>
      </c>
      <c r="AE46" s="387">
        <f t="shared" si="54"/>
        <v>-0.42260199404079762</v>
      </c>
      <c r="AF46" s="388">
        <f t="shared" si="55"/>
        <v>-0.37049740839996781</v>
      </c>
      <c r="AG46" s="379">
        <f t="shared" si="56"/>
        <v>-0.38018299015282914</v>
      </c>
      <c r="AI46" s="27">
        <f t="shared" si="57"/>
        <v>1.8725656753518489</v>
      </c>
      <c r="AJ46" s="28">
        <f t="shared" si="58"/>
        <v>2.3136867118543165</v>
      </c>
      <c r="AK46" s="395">
        <f t="shared" si="59"/>
        <v>2.2166218404396187</v>
      </c>
      <c r="AL46" s="28">
        <f t="shared" si="60"/>
        <v>1.8383477507335395</v>
      </c>
      <c r="AM46" s="28">
        <f t="shared" si="61"/>
        <v>2.0433893218383483</v>
      </c>
      <c r="AN46" s="395">
        <f t="shared" si="62"/>
        <v>2.0046707910488468</v>
      </c>
      <c r="AO46" s="377">
        <f t="shared" si="63"/>
        <v>-1.8273284119597024E-2</v>
      </c>
      <c r="AP46" s="378">
        <f t="shared" si="64"/>
        <v>-0.11682540623632529</v>
      </c>
      <c r="AQ46" s="379">
        <f t="shared" si="65"/>
        <v>-9.5618948403366821E-2</v>
      </c>
    </row>
    <row r="47" spans="1:43" ht="19.5" customHeight="1">
      <c r="A47" s="8" t="s">
        <v>185</v>
      </c>
      <c r="B47" s="19">
        <v>680.26</v>
      </c>
      <c r="C47" s="364">
        <v>2894.6099999999997</v>
      </c>
      <c r="D47" s="368">
        <v>3574.87</v>
      </c>
      <c r="E47" s="19">
        <v>400.93999999999994</v>
      </c>
      <c r="F47" s="362">
        <v>1667.86</v>
      </c>
      <c r="G47" s="370">
        <v>2068.7999999999997</v>
      </c>
      <c r="H47" s="338">
        <f t="shared" si="66"/>
        <v>2.6269936281135355E-2</v>
      </c>
      <c r="I47" s="316">
        <f t="shared" si="67"/>
        <v>5.4577542133600068E-2</v>
      </c>
      <c r="J47" s="392">
        <f t="shared" si="68"/>
        <v>4.5290704045842206E-2</v>
      </c>
      <c r="K47" s="316">
        <f t="shared" si="69"/>
        <v>1.6739843114594477E-2</v>
      </c>
      <c r="L47" s="316">
        <f t="shared" si="70"/>
        <v>4.2510274178600954E-2</v>
      </c>
      <c r="M47" s="392">
        <f t="shared" si="71"/>
        <v>3.2741678789697387E-2</v>
      </c>
      <c r="N47" s="387">
        <f t="shared" si="51"/>
        <v>-0.41060770881721703</v>
      </c>
      <c r="O47" s="388">
        <f t="shared" si="52"/>
        <v>-0.423804933998017</v>
      </c>
      <c r="P47" s="379">
        <f t="shared" si="53"/>
        <v>-0.42129364144710163</v>
      </c>
      <c r="R47" s="394">
        <v>189.2</v>
      </c>
      <c r="S47" s="362">
        <v>798.55</v>
      </c>
      <c r="T47" s="367">
        <v>987.75</v>
      </c>
      <c r="U47" s="19">
        <v>106.68600000000001</v>
      </c>
      <c r="V47" s="119">
        <v>482.25900000000001</v>
      </c>
      <c r="W47" s="368">
        <v>588.94500000000005</v>
      </c>
      <c r="X47" s="338">
        <f t="shared" si="72"/>
        <v>3.5420251360225641E-2</v>
      </c>
      <c r="Y47" s="316">
        <f t="shared" si="73"/>
        <v>7.7383914921591787E-2</v>
      </c>
      <c r="Z47" s="392">
        <f t="shared" si="74"/>
        <v>6.3071067732037203E-2</v>
      </c>
      <c r="AA47" s="316">
        <f t="shared" si="75"/>
        <v>2.100159038532444E-2</v>
      </c>
      <c r="AB47" s="316">
        <f t="shared" si="76"/>
        <v>5.6811631695033074E-2</v>
      </c>
      <c r="AC47" s="392">
        <f t="shared" si="77"/>
        <v>4.3404872323957643E-2</v>
      </c>
      <c r="AE47" s="387">
        <f t="shared" si="54"/>
        <v>-0.43612050739957708</v>
      </c>
      <c r="AF47" s="388">
        <f t="shared" si="55"/>
        <v>-0.39608164798697632</v>
      </c>
      <c r="AG47" s="379">
        <f t="shared" si="56"/>
        <v>-0.40375094912680332</v>
      </c>
      <c r="AI47" s="27">
        <f t="shared" si="57"/>
        <v>2.7812895069532235</v>
      </c>
      <c r="AJ47" s="28">
        <f t="shared" si="58"/>
        <v>2.7587481560555656</v>
      </c>
      <c r="AK47" s="395">
        <f t="shared" si="59"/>
        <v>2.7630375370293185</v>
      </c>
      <c r="AL47" s="28">
        <f t="shared" si="60"/>
        <v>2.6608968923030885</v>
      </c>
      <c r="AM47" s="28">
        <f t="shared" si="61"/>
        <v>2.8914836976724665</v>
      </c>
      <c r="AN47" s="395">
        <f t="shared" si="62"/>
        <v>2.8467952436194905</v>
      </c>
      <c r="AO47" s="377">
        <f t="shared" si="63"/>
        <v>-4.3286617358298564E-2</v>
      </c>
      <c r="AP47" s="378">
        <f t="shared" si="64"/>
        <v>4.811441063423675E-2</v>
      </c>
      <c r="AQ47" s="379">
        <f t="shared" si="65"/>
        <v>3.0313633263275953E-2</v>
      </c>
    </row>
    <row r="48" spans="1:43" ht="19.5" customHeight="1">
      <c r="A48" s="8" t="s">
        <v>191</v>
      </c>
      <c r="B48" s="19">
        <v>581.86</v>
      </c>
      <c r="C48" s="364">
        <v>3285.5799999999995</v>
      </c>
      <c r="D48" s="368">
        <v>3867.4399999999996</v>
      </c>
      <c r="E48" s="19">
        <v>497.98</v>
      </c>
      <c r="F48" s="362">
        <v>1809.22</v>
      </c>
      <c r="G48" s="370">
        <v>2307.1999999999998</v>
      </c>
      <c r="H48" s="338">
        <f t="shared" si="66"/>
        <v>2.2469974898629081E-2</v>
      </c>
      <c r="I48" s="316">
        <f t="shared" si="67"/>
        <v>6.1949236989892832E-2</v>
      </c>
      <c r="J48" s="392">
        <f t="shared" si="68"/>
        <v>4.8997328701477806E-2</v>
      </c>
      <c r="K48" s="316">
        <f t="shared" si="69"/>
        <v>2.079140787700344E-2</v>
      </c>
      <c r="L48" s="316">
        <f t="shared" si="70"/>
        <v>4.6113245865605286E-2</v>
      </c>
      <c r="M48" s="392">
        <f t="shared" si="71"/>
        <v>3.6514695139012864E-2</v>
      </c>
      <c r="N48" s="387">
        <f t="shared" si="51"/>
        <v>-0.14415838861581823</v>
      </c>
      <c r="O48" s="388">
        <f t="shared" si="52"/>
        <v>-0.44934532106964364</v>
      </c>
      <c r="P48" s="379">
        <f t="shared" si="53"/>
        <v>-0.40342965889580701</v>
      </c>
      <c r="R48" s="394">
        <v>118.071</v>
      </c>
      <c r="S48" s="362">
        <v>656.32999999999993</v>
      </c>
      <c r="T48" s="367">
        <v>774.40099999999995</v>
      </c>
      <c r="U48" s="19">
        <v>105.423</v>
      </c>
      <c r="V48" s="119">
        <v>468.15099999999995</v>
      </c>
      <c r="W48" s="368">
        <v>573.57399999999996</v>
      </c>
      <c r="X48" s="338">
        <f t="shared" si="72"/>
        <v>2.2104146397215658E-2</v>
      </c>
      <c r="Y48" s="316">
        <f t="shared" si="73"/>
        <v>6.3602009743270099E-2</v>
      </c>
      <c r="Z48" s="392">
        <f t="shared" si="74"/>
        <v>4.9448036368268632E-2</v>
      </c>
      <c r="AA48" s="316">
        <f t="shared" si="75"/>
        <v>2.075296349279248E-2</v>
      </c>
      <c r="AB48" s="316">
        <f t="shared" si="76"/>
        <v>5.514966478523247E-2</v>
      </c>
      <c r="AC48" s="392">
        <f t="shared" si="77"/>
        <v>4.2272039389657227E-2</v>
      </c>
      <c r="AE48" s="387">
        <f t="shared" si="54"/>
        <v>-0.10712198592372384</v>
      </c>
      <c r="AF48" s="388">
        <f t="shared" si="55"/>
        <v>-0.28671400057897706</v>
      </c>
      <c r="AG48" s="379">
        <f t="shared" si="56"/>
        <v>-0.25933205148237154</v>
      </c>
      <c r="AI48" s="27">
        <f t="shared" si="57"/>
        <v>2.0291994637885402</v>
      </c>
      <c r="AJ48" s="28">
        <f t="shared" si="58"/>
        <v>1.9976077283158531</v>
      </c>
      <c r="AK48" s="395">
        <f t="shared" si="59"/>
        <v>2.002360734749602</v>
      </c>
      <c r="AL48" s="28">
        <f t="shared" si="60"/>
        <v>2.1170127314349974</v>
      </c>
      <c r="AM48" s="28">
        <f t="shared" si="61"/>
        <v>2.587584705010999</v>
      </c>
      <c r="AN48" s="395">
        <f t="shared" si="62"/>
        <v>2.4860176837725381</v>
      </c>
      <c r="AO48" s="377">
        <f t="shared" si="63"/>
        <v>4.327483286562115E-2</v>
      </c>
      <c r="AP48" s="378">
        <f t="shared" si="64"/>
        <v>0.29534175720903166</v>
      </c>
      <c r="AQ48" s="379">
        <f t="shared" si="65"/>
        <v>0.24154336460428949</v>
      </c>
    </row>
    <row r="49" spans="1:43" ht="19.5" customHeight="1">
      <c r="A49" s="8" t="s">
        <v>193</v>
      </c>
      <c r="B49" s="19">
        <v>502.28999999999996</v>
      </c>
      <c r="C49" s="364">
        <v>612.5</v>
      </c>
      <c r="D49" s="368">
        <v>1114.79</v>
      </c>
      <c r="E49" s="19">
        <v>377.68999999999994</v>
      </c>
      <c r="F49" s="362">
        <v>944.43000000000006</v>
      </c>
      <c r="G49" s="370">
        <v>1322.12</v>
      </c>
      <c r="H49" s="338">
        <f t="shared" si="66"/>
        <v>1.9397180922958099E-2</v>
      </c>
      <c r="I49" s="316">
        <f t="shared" si="67"/>
        <v>1.1548617795430142E-2</v>
      </c>
      <c r="J49" s="392">
        <f t="shared" si="68"/>
        <v>1.4123485319260401E-2</v>
      </c>
      <c r="K49" s="316">
        <f t="shared" si="69"/>
        <v>1.5769120930690848E-2</v>
      </c>
      <c r="L49" s="316">
        <f t="shared" si="70"/>
        <v>2.4071551714470105E-2</v>
      </c>
      <c r="M49" s="392">
        <f t="shared" si="71"/>
        <v>2.0924414327839671E-2</v>
      </c>
      <c r="N49" s="387">
        <f t="shared" si="51"/>
        <v>-0.24806386748691001</v>
      </c>
      <c r="O49" s="388">
        <f t="shared" si="52"/>
        <v>0.54192653061224505</v>
      </c>
      <c r="P49" s="379">
        <f t="shared" si="53"/>
        <v>0.18598121619318431</v>
      </c>
      <c r="R49" s="394">
        <v>137.87900000000002</v>
      </c>
      <c r="S49" s="362">
        <v>211.714</v>
      </c>
      <c r="T49" s="367">
        <v>349.59300000000002</v>
      </c>
      <c r="U49" s="19">
        <v>144.60400000000001</v>
      </c>
      <c r="V49" s="119">
        <v>295.23599999999999</v>
      </c>
      <c r="W49" s="368">
        <v>439.84000000000003</v>
      </c>
      <c r="X49" s="338">
        <f t="shared" si="72"/>
        <v>2.5812414573449009E-2</v>
      </c>
      <c r="Y49" s="316">
        <f t="shared" si="73"/>
        <v>2.0516258423029097E-2</v>
      </c>
      <c r="Z49" s="392">
        <f t="shared" si="74"/>
        <v>2.2322656321585505E-2</v>
      </c>
      <c r="AA49" s="316">
        <f t="shared" si="75"/>
        <v>2.8465909079724194E-2</v>
      </c>
      <c r="AB49" s="316">
        <f t="shared" si="76"/>
        <v>3.4779732249921272E-2</v>
      </c>
      <c r="AC49" s="392">
        <f t="shared" si="77"/>
        <v>3.241592855524629E-2</v>
      </c>
      <c r="AE49" s="387">
        <f t="shared" si="54"/>
        <v>4.8774650236801782E-2</v>
      </c>
      <c r="AF49" s="388">
        <f t="shared" si="55"/>
        <v>0.39450390621309878</v>
      </c>
      <c r="AG49" s="379">
        <f t="shared" si="56"/>
        <v>0.2581487615598711</v>
      </c>
      <c r="AI49" s="27">
        <f t="shared" si="57"/>
        <v>2.7450078639829583</v>
      </c>
      <c r="AJ49" s="28">
        <f t="shared" si="58"/>
        <v>3.4565551020408165</v>
      </c>
      <c r="AK49" s="395">
        <f t="shared" si="59"/>
        <v>3.1359538567802008</v>
      </c>
      <c r="AL49" s="28">
        <f t="shared" si="60"/>
        <v>3.8286425375307802</v>
      </c>
      <c r="AM49" s="28">
        <f t="shared" si="61"/>
        <v>3.1260760458689365</v>
      </c>
      <c r="AN49" s="395">
        <f t="shared" si="62"/>
        <v>3.3267782047015402</v>
      </c>
      <c r="AO49" s="377">
        <f t="shared" si="63"/>
        <v>0.39476559895004709</v>
      </c>
      <c r="AP49" s="378">
        <f t="shared" si="64"/>
        <v>-9.560937014334267E-2</v>
      </c>
      <c r="AQ49" s="379">
        <f t="shared" si="65"/>
        <v>6.0850496096669537E-2</v>
      </c>
    </row>
    <row r="50" spans="1:43" ht="19.5" customHeight="1">
      <c r="A50" s="8" t="s">
        <v>188</v>
      </c>
      <c r="B50" s="19">
        <v>1337.0899999999997</v>
      </c>
      <c r="C50" s="364">
        <v>716.1400000000001</v>
      </c>
      <c r="D50" s="368">
        <v>2053.2299999999996</v>
      </c>
      <c r="E50" s="19">
        <v>1027.79</v>
      </c>
      <c r="F50" s="362">
        <v>532.42999999999995</v>
      </c>
      <c r="G50" s="370">
        <v>1560.2199999999998</v>
      </c>
      <c r="H50" s="338">
        <f t="shared" si="66"/>
        <v>5.1635064684301978E-2</v>
      </c>
      <c r="I50" s="316">
        <f t="shared" si="67"/>
        <v>1.3502738200847908E-2</v>
      </c>
      <c r="J50" s="392">
        <f t="shared" si="68"/>
        <v>2.6012759140344843E-2</v>
      </c>
      <c r="K50" s="316">
        <f t="shared" si="69"/>
        <v>4.2911765737389786E-2</v>
      </c>
      <c r="L50" s="316">
        <f t="shared" si="70"/>
        <v>1.3570530668588794E-2</v>
      </c>
      <c r="M50" s="392">
        <f t="shared" si="71"/>
        <v>2.4692682753896779E-2</v>
      </c>
      <c r="N50" s="387">
        <f t="shared" si="51"/>
        <v>-0.23132324675227531</v>
      </c>
      <c r="O50" s="388">
        <f t="shared" si="52"/>
        <v>-0.25652805317396055</v>
      </c>
      <c r="P50" s="379">
        <f t="shared" si="53"/>
        <v>-0.24011435640429951</v>
      </c>
      <c r="R50" s="394">
        <v>148.05900000000003</v>
      </c>
      <c r="S50" s="362">
        <v>161.012</v>
      </c>
      <c r="T50" s="367">
        <v>309.07100000000003</v>
      </c>
      <c r="U50" s="19">
        <v>105.53600000000002</v>
      </c>
      <c r="V50" s="119">
        <v>112.84299999999999</v>
      </c>
      <c r="W50" s="368">
        <v>218.37900000000002</v>
      </c>
      <c r="X50" s="338">
        <f t="shared" si="72"/>
        <v>2.7718218795685253E-2</v>
      </c>
      <c r="Y50" s="316">
        <f t="shared" si="73"/>
        <v>1.5602953990802502E-2</v>
      </c>
      <c r="Z50" s="392">
        <f t="shared" si="74"/>
        <v>1.9735194102767372E-2</v>
      </c>
      <c r="AA50" s="316">
        <f t="shared" si="75"/>
        <v>2.0775208020786237E-2</v>
      </c>
      <c r="AB50" s="316">
        <f t="shared" si="76"/>
        <v>1.329326141215118E-2</v>
      </c>
      <c r="AC50" s="392">
        <f t="shared" si="77"/>
        <v>1.6094393556670902E-2</v>
      </c>
      <c r="AE50" s="387">
        <f t="shared" si="54"/>
        <v>-0.28720307445005033</v>
      </c>
      <c r="AF50" s="388">
        <f t="shared" si="55"/>
        <v>-0.29916403746304632</v>
      </c>
      <c r="AG50" s="379">
        <f t="shared" si="56"/>
        <v>-0.29343419473195481</v>
      </c>
      <c r="AI50" s="27">
        <f t="shared" si="57"/>
        <v>1.1073226185223137</v>
      </c>
      <c r="AJ50" s="28">
        <f t="shared" si="58"/>
        <v>2.2483313318624849</v>
      </c>
      <c r="AK50" s="395">
        <f t="shared" si="59"/>
        <v>1.5052916624050892</v>
      </c>
      <c r="AL50" s="28">
        <f t="shared" si="60"/>
        <v>1.0268245458702654</v>
      </c>
      <c r="AM50" s="28">
        <f t="shared" si="61"/>
        <v>2.1193959769359352</v>
      </c>
      <c r="AN50" s="395">
        <f t="shared" si="62"/>
        <v>1.3996679955390909</v>
      </c>
      <c r="AO50" s="377">
        <f t="shared" si="63"/>
        <v>-7.2696133272767804E-2</v>
      </c>
      <c r="AP50" s="378">
        <f t="shared" si="64"/>
        <v>-5.7347132559746682E-2</v>
      </c>
      <c r="AQ50" s="379">
        <f t="shared" si="65"/>
        <v>-7.0168240151704128E-2</v>
      </c>
    </row>
    <row r="51" spans="1:43" ht="19.5" customHeight="1">
      <c r="A51" s="8" t="s">
        <v>196</v>
      </c>
      <c r="B51" s="19">
        <v>130.86000000000001</v>
      </c>
      <c r="C51" s="364">
        <v>814.81</v>
      </c>
      <c r="D51" s="368">
        <v>945.67</v>
      </c>
      <c r="E51" s="19">
        <v>231.56</v>
      </c>
      <c r="F51" s="362">
        <v>355.36000000000007</v>
      </c>
      <c r="G51" s="370">
        <v>586.92000000000007</v>
      </c>
      <c r="H51" s="338">
        <f t="shared" si="66"/>
        <v>5.0534852288086508E-3</v>
      </c>
      <c r="I51" s="316">
        <f t="shared" si="67"/>
        <v>1.5363149821868463E-2</v>
      </c>
      <c r="J51" s="392">
        <f t="shared" si="68"/>
        <v>1.1980872058293476E-2</v>
      </c>
      <c r="K51" s="316">
        <f t="shared" si="69"/>
        <v>9.6679754367623542E-3</v>
      </c>
      <c r="L51" s="316">
        <f t="shared" si="70"/>
        <v>9.0573855312242272E-3</v>
      </c>
      <c r="M51" s="392">
        <f t="shared" si="71"/>
        <v>9.2888370626687915E-3</v>
      </c>
      <c r="N51" s="387">
        <f t="shared" si="51"/>
        <v>0.76952468286718612</v>
      </c>
      <c r="O51" s="388">
        <f t="shared" si="52"/>
        <v>-0.56387378652692022</v>
      </c>
      <c r="P51" s="379">
        <f t="shared" si="53"/>
        <v>-0.37936066492539672</v>
      </c>
      <c r="R51" s="394">
        <v>35.113</v>
      </c>
      <c r="S51" s="362">
        <v>263.02499999999998</v>
      </c>
      <c r="T51" s="367">
        <v>298.13799999999998</v>
      </c>
      <c r="U51" s="19">
        <v>74.419999999999987</v>
      </c>
      <c r="V51" s="119">
        <v>112.774</v>
      </c>
      <c r="W51" s="368">
        <v>187.19399999999999</v>
      </c>
      <c r="X51" s="338">
        <f t="shared" si="72"/>
        <v>6.5735268816680924E-3</v>
      </c>
      <c r="Y51" s="316">
        <f t="shared" si="73"/>
        <v>2.548857832603053E-2</v>
      </c>
      <c r="Z51" s="392">
        <f t="shared" si="74"/>
        <v>1.9037086298652601E-2</v>
      </c>
      <c r="AA51" s="316">
        <f t="shared" si="75"/>
        <v>1.4649891799072461E-2</v>
      </c>
      <c r="AB51" s="316">
        <f t="shared" si="76"/>
        <v>1.3285132994460776E-2</v>
      </c>
      <c r="AC51" s="392">
        <f t="shared" si="77"/>
        <v>1.3796078869522494E-2</v>
      </c>
      <c r="AE51" s="387">
        <f t="shared" si="54"/>
        <v>1.1194429413607492</v>
      </c>
      <c r="AF51" s="388">
        <f t="shared" si="55"/>
        <v>-0.57124227735006172</v>
      </c>
      <c r="AG51" s="379">
        <f t="shared" si="56"/>
        <v>-0.37212297660814792</v>
      </c>
      <c r="AI51" s="27">
        <f t="shared" si="57"/>
        <v>2.6832492740333174</v>
      </c>
      <c r="AJ51" s="28">
        <f t="shared" si="58"/>
        <v>3.2280531657687068</v>
      </c>
      <c r="AK51" s="395">
        <f t="shared" si="59"/>
        <v>3.1526642486279566</v>
      </c>
      <c r="AL51" s="28">
        <f t="shared" si="60"/>
        <v>3.2138538607704259</v>
      </c>
      <c r="AM51" s="28">
        <f t="shared" si="61"/>
        <v>3.17351418280054</v>
      </c>
      <c r="AN51" s="395">
        <f t="shared" si="62"/>
        <v>3.1894295645062352</v>
      </c>
      <c r="AO51" s="377">
        <f t="shared" si="63"/>
        <v>0.19774703448984149</v>
      </c>
      <c r="AP51" s="378">
        <f t="shared" si="64"/>
        <v>-1.6895317445981189E-2</v>
      </c>
      <c r="AQ51" s="379">
        <f t="shared" si="65"/>
        <v>1.1661665492695232E-2</v>
      </c>
    </row>
    <row r="52" spans="1:43" ht="19.5" customHeight="1">
      <c r="A52" s="8" t="s">
        <v>200</v>
      </c>
      <c r="B52" s="19">
        <v>233.51999999999998</v>
      </c>
      <c r="C52" s="364">
        <v>161.79</v>
      </c>
      <c r="D52" s="368">
        <v>395.30999999999995</v>
      </c>
      <c r="E52" s="19">
        <v>569.36</v>
      </c>
      <c r="F52" s="362">
        <v>76.489999999999995</v>
      </c>
      <c r="G52" s="370">
        <v>645.85</v>
      </c>
      <c r="H52" s="338">
        <f t="shared" si="66"/>
        <v>9.0179571345819654E-3</v>
      </c>
      <c r="I52" s="316">
        <f t="shared" si="67"/>
        <v>3.0505320377512534E-3</v>
      </c>
      <c r="J52" s="392">
        <f t="shared" si="68"/>
        <v>5.0082571439973708E-3</v>
      </c>
      <c r="K52" s="316">
        <f t="shared" si="69"/>
        <v>2.3771629360317039E-2</v>
      </c>
      <c r="L52" s="316">
        <f t="shared" si="70"/>
        <v>1.9495706305812162E-3</v>
      </c>
      <c r="M52" s="392">
        <f t="shared" si="71"/>
        <v>1.0221487454720641E-2</v>
      </c>
      <c r="N52" s="387">
        <f t="shared" si="51"/>
        <v>1.4381637547105175</v>
      </c>
      <c r="O52" s="388">
        <f t="shared" si="52"/>
        <v>-0.52722665183262252</v>
      </c>
      <c r="P52" s="379">
        <f t="shared" si="53"/>
        <v>0.63378108320052651</v>
      </c>
      <c r="R52" s="394">
        <v>53.856000000000002</v>
      </c>
      <c r="S52" s="362">
        <v>44.491999999999997</v>
      </c>
      <c r="T52" s="367">
        <v>98.347999999999999</v>
      </c>
      <c r="U52" s="19">
        <v>123.57</v>
      </c>
      <c r="V52" s="119">
        <v>18.455999999999996</v>
      </c>
      <c r="W52" s="368">
        <v>142.02599999999998</v>
      </c>
      <c r="X52" s="338">
        <f t="shared" si="72"/>
        <v>1.0082415736027021E-2</v>
      </c>
      <c r="Y52" s="316">
        <f t="shared" si="73"/>
        <v>4.311521060286096E-3</v>
      </c>
      <c r="Z52" s="392">
        <f t="shared" si="74"/>
        <v>6.2798414267885546E-3</v>
      </c>
      <c r="AA52" s="316">
        <f t="shared" si="75"/>
        <v>2.4325277205205376E-2</v>
      </c>
      <c r="AB52" s="316">
        <f t="shared" si="76"/>
        <v>2.1741750274510796E-3</v>
      </c>
      <c r="AC52" s="392">
        <f t="shared" si="77"/>
        <v>1.0467225966231833E-2</v>
      </c>
      <c r="AE52" s="387">
        <f t="shared" si="54"/>
        <v>1.294451871657754</v>
      </c>
      <c r="AF52" s="388">
        <f t="shared" si="55"/>
        <v>-0.58518385327699374</v>
      </c>
      <c r="AG52" s="379">
        <f t="shared" si="56"/>
        <v>0.44411680969618073</v>
      </c>
      <c r="AI52" s="27">
        <f t="shared" si="57"/>
        <v>2.3062692702980474</v>
      </c>
      <c r="AJ52" s="28">
        <f t="shared" si="58"/>
        <v>2.7499845478706963</v>
      </c>
      <c r="AK52" s="395">
        <f t="shared" si="59"/>
        <v>2.4878702790215277</v>
      </c>
      <c r="AL52" s="28">
        <f t="shared" si="60"/>
        <v>2.1703316003934239</v>
      </c>
      <c r="AM52" s="28">
        <f t="shared" si="61"/>
        <v>2.4128644267224471</v>
      </c>
      <c r="AN52" s="395">
        <f t="shared" si="62"/>
        <v>2.1990555082449479</v>
      </c>
      <c r="AO52" s="377">
        <f>(AL52-AI52)/AI52</f>
        <v>-5.8942670595899589E-2</v>
      </c>
      <c r="AP52" s="378">
        <f>(AM52-AJ52)/AJ52</f>
        <v>-0.12258982378983921</v>
      </c>
      <c r="AQ52" s="379">
        <f>(AN52-AK52)/AK52</f>
        <v>-0.1160891599581992</v>
      </c>
    </row>
    <row r="53" spans="1:43" ht="19.5" customHeight="1">
      <c r="A53" s="8" t="s">
        <v>202</v>
      </c>
      <c r="B53" s="19">
        <v>132.33000000000001</v>
      </c>
      <c r="C53" s="364">
        <v>311.53000000000003</v>
      </c>
      <c r="D53" s="368">
        <v>443.86</v>
      </c>
      <c r="E53" s="19">
        <v>21.65</v>
      </c>
      <c r="F53" s="362">
        <v>401.02</v>
      </c>
      <c r="G53" s="370">
        <v>422.66999999999996</v>
      </c>
      <c r="H53" s="338">
        <f t="shared" si="66"/>
        <v>5.1102529445838972E-3</v>
      </c>
      <c r="I53" s="316">
        <f t="shared" si="67"/>
        <v>5.8738626968332288E-3</v>
      </c>
      <c r="J53" s="392">
        <f t="shared" si="68"/>
        <v>5.6233462749100032E-3</v>
      </c>
      <c r="K53" s="316">
        <f t="shared" si="69"/>
        <v>9.0391979705434851E-4</v>
      </c>
      <c r="L53" s="316">
        <f t="shared" si="70"/>
        <v>1.0221163737425537E-2</v>
      </c>
      <c r="M53" s="392">
        <f t="shared" si="71"/>
        <v>6.6893490787129717E-3</v>
      </c>
      <c r="N53" s="387">
        <f t="shared" si="51"/>
        <v>-0.83639386382528524</v>
      </c>
      <c r="O53" s="388">
        <f t="shared" si="52"/>
        <v>0.28725965396591002</v>
      </c>
      <c r="P53" s="379">
        <f t="shared" si="53"/>
        <v>-4.7740278466183152E-2</v>
      </c>
      <c r="R53" s="394">
        <v>41.817000000000007</v>
      </c>
      <c r="S53" s="362">
        <v>104.773</v>
      </c>
      <c r="T53" s="367">
        <v>146.59</v>
      </c>
      <c r="U53" s="19">
        <v>5.8359999999999994</v>
      </c>
      <c r="V53" s="119">
        <v>122.32499999999999</v>
      </c>
      <c r="W53" s="368">
        <v>128.161</v>
      </c>
      <c r="X53" s="338">
        <f t="shared" si="72"/>
        <v>7.8285869510071673E-3</v>
      </c>
      <c r="Y53" s="316">
        <f t="shared" si="73"/>
        <v>1.0153083611646029E-2</v>
      </c>
      <c r="Z53" s="392">
        <f t="shared" si="74"/>
        <v>9.3602508922696372E-3</v>
      </c>
      <c r="AA53" s="316">
        <f t="shared" si="75"/>
        <v>1.1488412864738898E-3</v>
      </c>
      <c r="AB53" s="316">
        <f t="shared" si="76"/>
        <v>1.4410270927229808E-2</v>
      </c>
      <c r="AC53" s="392">
        <f t="shared" si="77"/>
        <v>9.4453842751203165E-3</v>
      </c>
      <c r="AE53" s="387">
        <f t="shared" si="54"/>
        <v>-0.86043953416074803</v>
      </c>
      <c r="AF53" s="388">
        <f t="shared" si="55"/>
        <v>0.16752407585923848</v>
      </c>
      <c r="AG53" s="379">
        <f t="shared" si="56"/>
        <v>-0.12571798894876868</v>
      </c>
      <c r="AI53" s="27">
        <f t="shared" si="57"/>
        <v>3.1600544094309684</v>
      </c>
      <c r="AJ53" s="28">
        <f t="shared" si="58"/>
        <v>3.3631752961191537</v>
      </c>
      <c r="AK53" s="395">
        <f t="shared" si="59"/>
        <v>3.3026179425945119</v>
      </c>
      <c r="AL53" s="28">
        <f t="shared" si="60"/>
        <v>2.695612009237875</v>
      </c>
      <c r="AM53" s="28">
        <f t="shared" si="61"/>
        <v>3.0503466161288713</v>
      </c>
      <c r="AN53" s="395">
        <f t="shared" si="62"/>
        <v>3.0321764023943034</v>
      </c>
      <c r="AO53" s="377">
        <f t="shared" ref="AO53:AO63" si="78">(AL53-AI53)/AI53</f>
        <v>-0.14697291249384709</v>
      </c>
      <c r="AP53" s="378">
        <f t="shared" ref="AP53:AP63" si="79">(AM53-AJ53)/AJ53</f>
        <v>-9.3015871147502399E-2</v>
      </c>
      <c r="AQ53" s="379">
        <f t="shared" ref="AQ53:AQ63" si="80">(AN53-AK53)/AK53</f>
        <v>-8.1887019601108224E-2</v>
      </c>
    </row>
    <row r="54" spans="1:43" ht="19.5" customHeight="1">
      <c r="A54" s="8" t="s">
        <v>203</v>
      </c>
      <c r="B54" s="19">
        <v>110.66</v>
      </c>
      <c r="C54" s="364">
        <v>62.85</v>
      </c>
      <c r="D54" s="368">
        <v>173.51</v>
      </c>
      <c r="E54" s="19">
        <v>128.94</v>
      </c>
      <c r="F54" s="362">
        <v>58.22</v>
      </c>
      <c r="G54" s="370">
        <v>187.16</v>
      </c>
      <c r="H54" s="338">
        <f t="shared" si="66"/>
        <v>4.2734118555705731E-3</v>
      </c>
      <c r="I54" s="316">
        <f t="shared" si="67"/>
        <v>1.1850295974576072E-3</v>
      </c>
      <c r="J54" s="392">
        <f t="shared" si="68"/>
        <v>2.1982310011256579E-3</v>
      </c>
      <c r="K54" s="316">
        <f t="shared" si="69"/>
        <v>5.383437350216522E-3</v>
      </c>
      <c r="L54" s="316">
        <f t="shared" si="70"/>
        <v>1.4839064206097321E-3</v>
      </c>
      <c r="M54" s="392">
        <f t="shared" si="71"/>
        <v>2.9620710567864286E-3</v>
      </c>
      <c r="N54" s="387">
        <f t="shared" si="51"/>
        <v>0.16519067413699623</v>
      </c>
      <c r="O54" s="388">
        <f t="shared" si="52"/>
        <v>-7.3667462211614992E-2</v>
      </c>
      <c r="P54" s="379">
        <f t="shared" si="53"/>
        <v>7.8669817301596487E-2</v>
      </c>
      <c r="R54" s="394">
        <v>25.586000000000002</v>
      </c>
      <c r="S54" s="362">
        <v>21.393999999999998</v>
      </c>
      <c r="T54" s="367">
        <v>46.980000000000004</v>
      </c>
      <c r="U54" s="19">
        <v>34.884</v>
      </c>
      <c r="V54" s="119">
        <v>18.751999999999999</v>
      </c>
      <c r="W54" s="368">
        <v>53.635999999999996</v>
      </c>
      <c r="X54" s="338">
        <f t="shared" si="72"/>
        <v>4.7899712013886545E-3</v>
      </c>
      <c r="Y54" s="316">
        <f t="shared" si="73"/>
        <v>2.073197014379231E-3</v>
      </c>
      <c r="Z54" s="392">
        <f t="shared" si="74"/>
        <v>2.9998266383711547E-3</v>
      </c>
      <c r="AA54" s="316">
        <f t="shared" si="75"/>
        <v>6.8670629604789543E-3</v>
      </c>
      <c r="AB54" s="316">
        <f t="shared" si="76"/>
        <v>2.2090447613113701E-3</v>
      </c>
      <c r="AC54" s="392">
        <f t="shared" si="77"/>
        <v>3.9529391232929929E-3</v>
      </c>
      <c r="AE54" s="387">
        <f t="shared" si="54"/>
        <v>0.36340186039240202</v>
      </c>
      <c r="AF54" s="388">
        <f t="shared" si="55"/>
        <v>-0.12349256800972233</v>
      </c>
      <c r="AG54" s="379">
        <f t="shared" si="56"/>
        <v>0.14167730949340127</v>
      </c>
      <c r="AI54" s="27">
        <f t="shared" si="57"/>
        <v>2.3121272365805172</v>
      </c>
      <c r="AJ54" s="28">
        <f t="shared" si="58"/>
        <v>3.4039777247414476</v>
      </c>
      <c r="AK54" s="395">
        <f t="shared" si="59"/>
        <v>2.7076249207538474</v>
      </c>
      <c r="AL54" s="28">
        <f t="shared" si="60"/>
        <v>2.7054443927408096</v>
      </c>
      <c r="AM54" s="28">
        <f t="shared" si="61"/>
        <v>3.2208862933699756</v>
      </c>
      <c r="AN54" s="395">
        <f t="shared" si="62"/>
        <v>2.865783287027142</v>
      </c>
      <c r="AO54" s="377">
        <f t="shared" si="78"/>
        <v>0.17011051551902584</v>
      </c>
      <c r="AP54" s="378">
        <f t="shared" si="79"/>
        <v>-5.3787493978204245E-2</v>
      </c>
      <c r="AQ54" s="379">
        <f t="shared" si="80"/>
        <v>5.8412213989100348E-2</v>
      </c>
    </row>
    <row r="55" spans="1:43" ht="19.5" customHeight="1">
      <c r="A55" s="8" t="s">
        <v>204</v>
      </c>
      <c r="B55" s="19">
        <v>140.57</v>
      </c>
      <c r="C55" s="364">
        <v>256.14</v>
      </c>
      <c r="D55" s="368">
        <v>396.71</v>
      </c>
      <c r="E55" s="19">
        <v>90.15</v>
      </c>
      <c r="F55" s="362">
        <v>83.89</v>
      </c>
      <c r="G55" s="370">
        <v>174.04000000000002</v>
      </c>
      <c r="H55" s="338">
        <f t="shared" si="66"/>
        <v>5.4284610928750721E-3</v>
      </c>
      <c r="I55" s="316">
        <f t="shared" si="67"/>
        <v>4.8294905504024108E-3</v>
      </c>
      <c r="J55" s="392">
        <f t="shared" si="68"/>
        <v>5.0259940087404743E-3</v>
      </c>
      <c r="K55" s="316">
        <f t="shared" si="69"/>
        <v>3.7638969840392391E-3</v>
      </c>
      <c r="L55" s="316">
        <f t="shared" si="70"/>
        <v>2.1381812027645212E-3</v>
      </c>
      <c r="M55" s="392">
        <f t="shared" si="71"/>
        <v>2.754428546287188E-3</v>
      </c>
      <c r="N55" s="387">
        <f t="shared" si="51"/>
        <v>-0.35868250693604603</v>
      </c>
      <c r="O55" s="388">
        <f t="shared" si="52"/>
        <v>-0.67248379792301094</v>
      </c>
      <c r="P55" s="379">
        <f t="shared" si="53"/>
        <v>-0.56129162360414397</v>
      </c>
      <c r="R55" s="394">
        <v>35.534999999999997</v>
      </c>
      <c r="S55" s="362">
        <v>51.527000000000001</v>
      </c>
      <c r="T55" s="367">
        <v>87.061999999999998</v>
      </c>
      <c r="U55" s="19">
        <v>23.863999999999997</v>
      </c>
      <c r="V55" s="119">
        <v>23.385000000000002</v>
      </c>
      <c r="W55" s="368">
        <v>47.248999999999995</v>
      </c>
      <c r="X55" s="338">
        <f t="shared" si="72"/>
        <v>6.6525297678943877E-3</v>
      </c>
      <c r="Y55" s="316">
        <f t="shared" si="73"/>
        <v>4.9932514985471929E-3</v>
      </c>
      <c r="Z55" s="392">
        <f t="shared" si="74"/>
        <v>5.5591934182603114E-3</v>
      </c>
      <c r="AA55" s="316">
        <f t="shared" si="75"/>
        <v>4.6977293455128357E-3</v>
      </c>
      <c r="AB55" s="316">
        <f t="shared" si="76"/>
        <v>2.7548267781178754E-3</v>
      </c>
      <c r="AC55" s="392">
        <f t="shared" si="77"/>
        <v>3.4822212811632227E-3</v>
      </c>
      <c r="AE55" s="387">
        <f t="shared" si="54"/>
        <v>-0.32843675249753768</v>
      </c>
      <c r="AF55" s="388">
        <f t="shared" si="55"/>
        <v>-0.54616026549187802</v>
      </c>
      <c r="AG55" s="379">
        <f t="shared" si="56"/>
        <v>-0.45729480140589468</v>
      </c>
      <c r="AI55" s="27">
        <f t="shared" si="57"/>
        <v>2.5279220317279645</v>
      </c>
      <c r="AJ55" s="28">
        <f t="shared" si="58"/>
        <v>2.01167330366206</v>
      </c>
      <c r="AK55" s="395">
        <f t="shared" si="59"/>
        <v>2.1946005898515288</v>
      </c>
      <c r="AL55" s="28">
        <f t="shared" si="60"/>
        <v>2.6471436494731</v>
      </c>
      <c r="AM55" s="28">
        <f t="shared" si="61"/>
        <v>2.7875789724639413</v>
      </c>
      <c r="AN55" s="395">
        <f t="shared" si="62"/>
        <v>2.7148356699609275</v>
      </c>
      <c r="AO55" s="377">
        <f t="shared" si="78"/>
        <v>4.7161904619202756E-2</v>
      </c>
      <c r="AP55" s="378">
        <f t="shared" si="79"/>
        <v>0.38570162828597404</v>
      </c>
      <c r="AQ55" s="379">
        <f t="shared" si="80"/>
        <v>0.23705228300544387</v>
      </c>
    </row>
    <row r="56" spans="1:43" ht="19.5" customHeight="1">
      <c r="A56" s="8" t="s">
        <v>199</v>
      </c>
      <c r="B56" s="19">
        <v>17.36</v>
      </c>
      <c r="C56" s="364">
        <v>214.34000000000003</v>
      </c>
      <c r="D56" s="368">
        <v>231.70000000000005</v>
      </c>
      <c r="E56" s="19">
        <v>42.89</v>
      </c>
      <c r="F56" s="362">
        <v>61.86</v>
      </c>
      <c r="G56" s="370">
        <v>104.75</v>
      </c>
      <c r="H56" s="338">
        <f t="shared" si="66"/>
        <v>6.7039969106005013E-4</v>
      </c>
      <c r="I56" s="316">
        <f t="shared" si="67"/>
        <v>4.0413563073836692E-3</v>
      </c>
      <c r="J56" s="392">
        <f t="shared" si="68"/>
        <v>2.9354511149836614E-3</v>
      </c>
      <c r="K56" s="316">
        <f t="shared" si="69"/>
        <v>1.7907214824785685E-3</v>
      </c>
      <c r="L56" s="316">
        <f t="shared" si="70"/>
        <v>1.5766824317917903E-3</v>
      </c>
      <c r="M56" s="392">
        <f t="shared" si="71"/>
        <v>1.6578165377130712E-3</v>
      </c>
      <c r="N56" s="387">
        <f t="shared" si="51"/>
        <v>1.4706221198156684</v>
      </c>
      <c r="O56" s="388">
        <f t="shared" si="52"/>
        <v>-0.71139311374451808</v>
      </c>
      <c r="P56" s="379">
        <f t="shared" si="53"/>
        <v>-0.54790677600345283</v>
      </c>
      <c r="R56" s="394">
        <v>5.8</v>
      </c>
      <c r="S56" s="362">
        <v>76.661000000000001</v>
      </c>
      <c r="T56" s="367">
        <v>82.460999999999999</v>
      </c>
      <c r="U56" s="19">
        <v>11.148</v>
      </c>
      <c r="V56" s="119">
        <v>24.805999999999997</v>
      </c>
      <c r="W56" s="368">
        <v>35.953999999999994</v>
      </c>
      <c r="X56" s="338">
        <f t="shared" si="72"/>
        <v>1.0858216590344013E-3</v>
      </c>
      <c r="Y56" s="316">
        <f t="shared" si="73"/>
        <v>7.4288752135797994E-3</v>
      </c>
      <c r="Z56" s="392">
        <f t="shared" si="74"/>
        <v>5.2654045216416296E-3</v>
      </c>
      <c r="AA56" s="316">
        <f t="shared" si="75"/>
        <v>2.1945309564103711E-3</v>
      </c>
      <c r="AB56" s="316">
        <f t="shared" si="76"/>
        <v>2.9222250612782556E-3</v>
      </c>
      <c r="AC56" s="392">
        <f t="shared" si="77"/>
        <v>2.6497869572465554E-3</v>
      </c>
      <c r="AE56" s="387">
        <f t="shared" si="54"/>
        <v>0.92206896551724138</v>
      </c>
      <c r="AF56" s="388">
        <f t="shared" si="55"/>
        <v>-0.67641956144584603</v>
      </c>
      <c r="AG56" s="379">
        <f t="shared" si="56"/>
        <v>-0.56398782454736185</v>
      </c>
      <c r="AI56" s="27">
        <f t="shared" si="57"/>
        <v>3.3410138248847927</v>
      </c>
      <c r="AJ56" s="28">
        <f t="shared" si="58"/>
        <v>3.5766072594942608</v>
      </c>
      <c r="AK56" s="395">
        <f t="shared" si="59"/>
        <v>3.5589555459646087</v>
      </c>
      <c r="AL56" s="28">
        <f t="shared" si="60"/>
        <v>2.599207274422942</v>
      </c>
      <c r="AM56" s="28">
        <f t="shared" si="61"/>
        <v>4.010022631749111</v>
      </c>
      <c r="AN56" s="395">
        <f t="shared" si="62"/>
        <v>3.4323627684964193</v>
      </c>
      <c r="AO56" s="377">
        <f t="shared" si="78"/>
        <v>-0.22203037441409876</v>
      </c>
      <c r="AP56" s="378">
        <f t="shared" si="79"/>
        <v>0.12118058842058491</v>
      </c>
      <c r="AQ56" s="379">
        <f t="shared" si="80"/>
        <v>-3.5570204750584512E-2</v>
      </c>
    </row>
    <row r="57" spans="1:43" ht="19.5" customHeight="1">
      <c r="A57" s="8" t="s">
        <v>201</v>
      </c>
      <c r="B57" s="19">
        <v>19.73</v>
      </c>
      <c r="C57" s="364">
        <v>69.05</v>
      </c>
      <c r="D57" s="368">
        <v>88.78</v>
      </c>
      <c r="E57" s="19">
        <v>122.28000000000002</v>
      </c>
      <c r="F57" s="362">
        <v>32.020000000000003</v>
      </c>
      <c r="G57" s="370">
        <v>154.30000000000001</v>
      </c>
      <c r="H57" s="338">
        <f t="shared" si="66"/>
        <v>7.6192315118748795E-4</v>
      </c>
      <c r="I57" s="316">
        <f t="shared" si="67"/>
        <v>1.3019298918766553E-3</v>
      </c>
      <c r="J57" s="392">
        <f t="shared" si="68"/>
        <v>1.1247706084948183E-3</v>
      </c>
      <c r="K57" s="316">
        <f t="shared" si="69"/>
        <v>5.1053724149563856E-3</v>
      </c>
      <c r="L57" s="316">
        <f t="shared" si="70"/>
        <v>8.1612304342019288E-4</v>
      </c>
      <c r="M57" s="392">
        <f t="shared" si="71"/>
        <v>2.4420151958866529E-3</v>
      </c>
      <c r="N57" s="387">
        <f t="shared" si="51"/>
        <v>5.197668525088698</v>
      </c>
      <c r="O57" s="388">
        <f t="shared" si="52"/>
        <v>-0.53627805937726281</v>
      </c>
      <c r="P57" s="379">
        <f t="shared" si="53"/>
        <v>0.73800405496733512</v>
      </c>
      <c r="R57" s="394">
        <v>5.1899999999999995</v>
      </c>
      <c r="S57" s="362">
        <v>20.573999999999998</v>
      </c>
      <c r="T57" s="367">
        <v>25.763999999999996</v>
      </c>
      <c r="U57" s="19">
        <v>13.108000000000001</v>
      </c>
      <c r="V57" s="119">
        <v>6.6640000000000006</v>
      </c>
      <c r="W57" s="368">
        <v>19.772000000000002</v>
      </c>
      <c r="X57" s="338">
        <f t="shared" si="72"/>
        <v>9.7162317420492112E-4</v>
      </c>
      <c r="Y57" s="316">
        <f t="shared" si="73"/>
        <v>1.9937344757333035E-3</v>
      </c>
      <c r="Z57" s="392">
        <f t="shared" si="74"/>
        <v>1.64511565583215E-3</v>
      </c>
      <c r="AA57" s="316">
        <f t="shared" si="75"/>
        <v>2.5803652472754885E-3</v>
      </c>
      <c r="AB57" s="316">
        <f t="shared" si="76"/>
        <v>7.8504022447626774E-4</v>
      </c>
      <c r="AC57" s="392">
        <f t="shared" si="77"/>
        <v>1.4571838382010042E-3</v>
      </c>
      <c r="AE57" s="387">
        <f t="shared" si="54"/>
        <v>1.5256262042389213</v>
      </c>
      <c r="AF57" s="388">
        <f t="shared" si="55"/>
        <v>-0.67609604355011166</v>
      </c>
      <c r="AG57" s="379">
        <f t="shared" si="56"/>
        <v>-0.23257258189722071</v>
      </c>
      <c r="AI57" s="27">
        <f t="shared" si="57"/>
        <v>2.6305119107957422</v>
      </c>
      <c r="AJ57" s="28">
        <f t="shared" si="58"/>
        <v>2.9795800144822593</v>
      </c>
      <c r="AK57" s="395">
        <f t="shared" si="59"/>
        <v>2.9020049560711869</v>
      </c>
      <c r="AL57" s="28">
        <f t="shared" si="60"/>
        <v>1.0719659797186785</v>
      </c>
      <c r="AM57" s="28">
        <f t="shared" si="61"/>
        <v>2.0811992504684573</v>
      </c>
      <c r="AN57" s="395">
        <f t="shared" si="62"/>
        <v>1.2813998703823719</v>
      </c>
      <c r="AO57" s="377">
        <f t="shared" si="78"/>
        <v>-0.59248769210309193</v>
      </c>
      <c r="AP57" s="378">
        <f t="shared" si="79"/>
        <v>-0.30151254863008176</v>
      </c>
      <c r="AQ57" s="379">
        <f t="shared" si="80"/>
        <v>-0.55844325224131741</v>
      </c>
    </row>
    <row r="58" spans="1:43" ht="19.5" customHeight="1">
      <c r="A58" s="8" t="s">
        <v>206</v>
      </c>
      <c r="B58" s="19">
        <v>107.35000000000001</v>
      </c>
      <c r="C58" s="364">
        <v>73.11</v>
      </c>
      <c r="D58" s="368">
        <v>180.46</v>
      </c>
      <c r="E58" s="19">
        <v>25.490000000000002</v>
      </c>
      <c r="F58" s="362">
        <v>21.85</v>
      </c>
      <c r="G58" s="370">
        <v>47.34</v>
      </c>
      <c r="H58" s="338">
        <f t="shared" si="66"/>
        <v>4.1455879513419584E-3</v>
      </c>
      <c r="I58" s="316">
        <f t="shared" si="67"/>
        <v>1.378480729834935E-3</v>
      </c>
      <c r="J58" s="392">
        <f t="shared" si="68"/>
        <v>2.2862818653860656E-3</v>
      </c>
      <c r="K58" s="316">
        <f t="shared" si="69"/>
        <v>1.0642455254926257E-3</v>
      </c>
      <c r="L58" s="316">
        <f t="shared" si="70"/>
        <v>5.5691094624394798E-4</v>
      </c>
      <c r="M58" s="392">
        <f t="shared" si="71"/>
        <v>7.4922229017027975E-4</v>
      </c>
      <c r="N58" s="387">
        <f t="shared" si="51"/>
        <v>-0.76255239869585478</v>
      </c>
      <c r="O58" s="388">
        <f t="shared" si="52"/>
        <v>-0.70113527561209132</v>
      </c>
      <c r="P58" s="379">
        <f t="shared" si="53"/>
        <v>-0.73767039787210464</v>
      </c>
      <c r="R58" s="394">
        <v>19.679000000000002</v>
      </c>
      <c r="S58" s="362">
        <v>30.864000000000001</v>
      </c>
      <c r="T58" s="367">
        <v>50.543000000000006</v>
      </c>
      <c r="U58" s="19">
        <v>7.4700000000000006</v>
      </c>
      <c r="V58" s="119">
        <v>8.51</v>
      </c>
      <c r="W58" s="368">
        <v>15.98</v>
      </c>
      <c r="X58" s="338">
        <f t="shared" si="72"/>
        <v>3.6841180048513772E-3</v>
      </c>
      <c r="Y58" s="316">
        <f t="shared" si="73"/>
        <v>2.9908924302047579E-3</v>
      </c>
      <c r="Z58" s="392">
        <f t="shared" si="74"/>
        <v>3.2273358404255699E-3</v>
      </c>
      <c r="AA58" s="316">
        <f t="shared" si="75"/>
        <v>1.4705010983481768E-3</v>
      </c>
      <c r="AB58" s="316">
        <f t="shared" si="76"/>
        <v>1.0025048484833491E-3</v>
      </c>
      <c r="AC58" s="392">
        <f t="shared" si="77"/>
        <v>1.1777158473827659E-3</v>
      </c>
      <c r="AE58" s="387">
        <f t="shared" si="54"/>
        <v>-0.62040754103358908</v>
      </c>
      <c r="AF58" s="388">
        <f t="shared" si="55"/>
        <v>-0.72427423535510627</v>
      </c>
      <c r="AG58" s="379">
        <f t="shared" si="56"/>
        <v>-0.68383356745741242</v>
      </c>
      <c r="AI58" s="27">
        <f t="shared" si="57"/>
        <v>1.8331625523986959</v>
      </c>
      <c r="AJ58" s="28">
        <f t="shared" si="58"/>
        <v>4.2215839146491589</v>
      </c>
      <c r="AK58" s="395">
        <f t="shared" si="59"/>
        <v>2.8007868779784992</v>
      </c>
      <c r="AL58" s="28">
        <f t="shared" si="60"/>
        <v>2.9305610043154178</v>
      </c>
      <c r="AM58" s="28">
        <f t="shared" si="61"/>
        <v>3.8947368421052628</v>
      </c>
      <c r="AN58" s="395">
        <f t="shared" si="62"/>
        <v>3.3755809040980145</v>
      </c>
      <c r="AO58" s="377">
        <f t="shared" si="78"/>
        <v>0.59863673872280143</v>
      </c>
      <c r="AP58" s="378">
        <f t="shared" si="79"/>
        <v>-7.742285340099872E-2</v>
      </c>
      <c r="AQ58" s="379">
        <f t="shared" si="80"/>
        <v>0.20522590656179437</v>
      </c>
    </row>
    <row r="59" spans="1:43" ht="19.5" customHeight="1">
      <c r="A59" s="8" t="s">
        <v>207</v>
      </c>
      <c r="B59" s="19">
        <v>55.57</v>
      </c>
      <c r="C59" s="364">
        <v>1.17</v>
      </c>
      <c r="D59" s="368">
        <v>56.74</v>
      </c>
      <c r="E59" s="19">
        <v>32.19</v>
      </c>
      <c r="F59" s="362">
        <v>1.32</v>
      </c>
      <c r="G59" s="370">
        <v>33.51</v>
      </c>
      <c r="H59" s="338">
        <f t="shared" si="66"/>
        <v>2.1459741262792047E-3</v>
      </c>
      <c r="I59" s="316">
        <f t="shared" si="67"/>
        <v>2.2060216850046148E-5</v>
      </c>
      <c r="J59" s="392">
        <f t="shared" si="68"/>
        <v>7.1884978965978811E-4</v>
      </c>
      <c r="K59" s="316">
        <f t="shared" si="69"/>
        <v>1.3439805204239943E-3</v>
      </c>
      <c r="L59" s="316">
        <f t="shared" si="70"/>
        <v>3.364404801107603E-5</v>
      </c>
      <c r="M59" s="392">
        <f t="shared" si="71"/>
        <v>5.3034302795957049E-4</v>
      </c>
      <c r="N59" s="387">
        <f t="shared" si="51"/>
        <v>-0.42073061004138929</v>
      </c>
      <c r="O59" s="388">
        <f t="shared" si="52"/>
        <v>0.12820512820512833</v>
      </c>
      <c r="P59" s="379">
        <f t="shared" si="53"/>
        <v>-0.4094113500176243</v>
      </c>
      <c r="R59" s="394">
        <v>12.322000000000001</v>
      </c>
      <c r="S59" s="362">
        <v>0.81399999999999995</v>
      </c>
      <c r="T59" s="367">
        <v>13.136000000000001</v>
      </c>
      <c r="U59" s="19">
        <v>7.6450000000000005</v>
      </c>
      <c r="V59" s="119">
        <v>1.7229999999999999</v>
      </c>
      <c r="W59" s="368">
        <v>9.3680000000000003</v>
      </c>
      <c r="X59" s="338">
        <f t="shared" si="72"/>
        <v>2.3068093935554993E-3</v>
      </c>
      <c r="Y59" s="316">
        <f t="shared" si="73"/>
        <v>7.8881105436322981E-5</v>
      </c>
      <c r="Z59" s="392">
        <f t="shared" si="74"/>
        <v>8.3877655857052973E-4</v>
      </c>
      <c r="AA59" s="316">
        <f t="shared" si="75"/>
        <v>1.5049505886039905E-3</v>
      </c>
      <c r="AB59" s="316">
        <f t="shared" si="76"/>
        <v>2.0297483595027149E-4</v>
      </c>
      <c r="AC59" s="392">
        <f t="shared" si="77"/>
        <v>6.9041564820286302E-4</v>
      </c>
      <c r="AE59" s="387">
        <f t="shared" si="54"/>
        <v>-0.37956500568089596</v>
      </c>
      <c r="AF59" s="388">
        <f t="shared" si="55"/>
        <v>1.1167076167076166</v>
      </c>
      <c r="AG59" s="379">
        <f t="shared" si="56"/>
        <v>-0.28684531059683316</v>
      </c>
      <c r="AI59" s="27">
        <f t="shared" si="57"/>
        <v>2.2173834802951236</v>
      </c>
      <c r="AJ59" s="28">
        <f t="shared" si="58"/>
        <v>6.9572649572649574</v>
      </c>
      <c r="AK59" s="395">
        <f t="shared" si="59"/>
        <v>2.3151216073316885</v>
      </c>
      <c r="AL59" s="28">
        <f t="shared" si="60"/>
        <v>2.3749611680646163</v>
      </c>
      <c r="AM59" s="28">
        <f t="shared" si="61"/>
        <v>13.053030303030301</v>
      </c>
      <c r="AN59" s="395">
        <f t="shared" si="62"/>
        <v>2.7955834079379294</v>
      </c>
      <c r="AO59" s="377">
        <f t="shared" si="78"/>
        <v>7.1064698176843952E-2</v>
      </c>
      <c r="AP59" s="378">
        <f t="shared" si="79"/>
        <v>0.87617266026356899</v>
      </c>
      <c r="AQ59" s="379">
        <f t="shared" si="80"/>
        <v>0.20753199274054587</v>
      </c>
    </row>
    <row r="60" spans="1:43" ht="19.5" customHeight="1">
      <c r="A60" s="8" t="s">
        <v>205</v>
      </c>
      <c r="B60" s="19">
        <v>2.02</v>
      </c>
      <c r="C60" s="364">
        <v>2.31</v>
      </c>
      <c r="D60" s="368">
        <v>4.33</v>
      </c>
      <c r="E60" s="19">
        <v>14.52</v>
      </c>
      <c r="F60" s="362">
        <v>7.32</v>
      </c>
      <c r="G60" s="370">
        <v>21.84</v>
      </c>
      <c r="H60" s="338">
        <f t="shared" si="66"/>
        <v>7.8007337323807681E-5</v>
      </c>
      <c r="I60" s="316">
        <f t="shared" si="67"/>
        <v>4.3554787114193678E-5</v>
      </c>
      <c r="J60" s="392">
        <f t="shared" si="68"/>
        <v>5.4857588812599271E-5</v>
      </c>
      <c r="K60" s="316">
        <f t="shared" si="69"/>
        <v>6.0623166065723513E-4</v>
      </c>
      <c r="L60" s="316">
        <f t="shared" si="70"/>
        <v>1.8657153897051252E-4</v>
      </c>
      <c r="M60" s="392">
        <f t="shared" si="71"/>
        <v>3.4564881320910237E-4</v>
      </c>
      <c r="N60" s="387">
        <f t="shared" si="51"/>
        <v>6.1881188118811883</v>
      </c>
      <c r="O60" s="388">
        <f t="shared" si="52"/>
        <v>2.1688311688311686</v>
      </c>
      <c r="P60" s="379">
        <f t="shared" si="53"/>
        <v>4.0438799076212462</v>
      </c>
      <c r="R60" s="394">
        <v>0.77</v>
      </c>
      <c r="S60" s="362">
        <v>0.81400000000000006</v>
      </c>
      <c r="T60" s="367">
        <v>1.5840000000000001</v>
      </c>
      <c r="U60" s="19">
        <v>4.6289999999999996</v>
      </c>
      <c r="V60" s="119">
        <v>3.4359999999999999</v>
      </c>
      <c r="W60" s="368">
        <v>8.0649999999999995</v>
      </c>
      <c r="X60" s="338">
        <f t="shared" si="72"/>
        <v>1.4415218576836018E-4</v>
      </c>
      <c r="Y60" s="316">
        <f t="shared" si="73"/>
        <v>7.8881105436322995E-5</v>
      </c>
      <c r="Z60" s="392">
        <f t="shared" si="74"/>
        <v>1.0114358014431479E-4</v>
      </c>
      <c r="AA60" s="316">
        <f t="shared" si="75"/>
        <v>9.1123823082378964E-4</v>
      </c>
      <c r="AB60" s="316">
        <f t="shared" si="76"/>
        <v>4.0477164035120886E-4</v>
      </c>
      <c r="AC60" s="392">
        <f t="shared" si="77"/>
        <v>5.9438537604142717E-4</v>
      </c>
      <c r="AE60" s="387">
        <f t="shared" si="54"/>
        <v>5.0116883116883111</v>
      </c>
      <c r="AF60" s="388">
        <f t="shared" si="55"/>
        <v>3.2211302211302208</v>
      </c>
      <c r="AG60" s="379">
        <f t="shared" si="56"/>
        <v>4.091540404040404</v>
      </c>
      <c r="AI60" s="27">
        <f t="shared" si="57"/>
        <v>3.8118811881188117</v>
      </c>
      <c r="AJ60" s="28">
        <f t="shared" si="58"/>
        <v>3.5238095238095242</v>
      </c>
      <c r="AK60" s="395">
        <f t="shared" si="59"/>
        <v>3.6581986143187066</v>
      </c>
      <c r="AL60" s="28">
        <f t="shared" si="60"/>
        <v>3.1880165289256195</v>
      </c>
      <c r="AM60" s="28">
        <f t="shared" si="61"/>
        <v>4.693989071038251</v>
      </c>
      <c r="AN60" s="395">
        <f t="shared" si="62"/>
        <v>3.6927655677655675</v>
      </c>
      <c r="AO60" s="377">
        <f t="shared" si="78"/>
        <v>-0.16366319630782447</v>
      </c>
      <c r="AP60" s="378">
        <f t="shared" si="79"/>
        <v>0.33207797961896302</v>
      </c>
      <c r="AQ60" s="379">
        <f t="shared" si="80"/>
        <v>9.449173511673464E-3</v>
      </c>
    </row>
    <row r="61" spans="1:43" ht="19.5" customHeight="1">
      <c r="A61" s="8" t="s">
        <v>208</v>
      </c>
      <c r="B61" s="19">
        <v>0.23</v>
      </c>
      <c r="C61" s="364">
        <v>0.37</v>
      </c>
      <c r="D61" s="368">
        <v>0.6</v>
      </c>
      <c r="E61" s="19">
        <v>8.82</v>
      </c>
      <c r="F61" s="362">
        <v>9.7000000000000011</v>
      </c>
      <c r="G61" s="370">
        <v>18.520000000000003</v>
      </c>
      <c r="H61" s="338">
        <f t="shared" si="66"/>
        <v>8.882023556671173E-6</v>
      </c>
      <c r="I61" s="316">
        <f t="shared" si="67"/>
        <v>6.9763078927496367E-6</v>
      </c>
      <c r="J61" s="392">
        <f t="shared" si="68"/>
        <v>7.6015134613301527E-6</v>
      </c>
      <c r="K61" s="316">
        <f t="shared" si="69"/>
        <v>3.6824815750666765E-4</v>
      </c>
      <c r="L61" s="316">
        <f t="shared" si="70"/>
        <v>2.4723277705108901E-4</v>
      </c>
      <c r="M61" s="392">
        <f t="shared" si="71"/>
        <v>2.9310512914984327E-4</v>
      </c>
      <c r="N61" s="387">
        <f t="shared" si="51"/>
        <v>37.347826086956516</v>
      </c>
      <c r="O61" s="388">
        <f t="shared" si="52"/>
        <v>25.216216216216221</v>
      </c>
      <c r="P61" s="379">
        <f t="shared" si="53"/>
        <v>29.866666666666671</v>
      </c>
      <c r="R61" s="394">
        <v>0.11899999999999999</v>
      </c>
      <c r="S61" s="362">
        <v>0.29699999999999999</v>
      </c>
      <c r="T61" s="367">
        <v>0.41599999999999998</v>
      </c>
      <c r="U61" s="19">
        <v>3.3050000000000002</v>
      </c>
      <c r="V61" s="119">
        <v>2.5810000000000004</v>
      </c>
      <c r="W61" s="368">
        <v>5.886000000000001</v>
      </c>
      <c r="X61" s="338">
        <f t="shared" si="72"/>
        <v>2.2278065073292026E-5</v>
      </c>
      <c r="Y61" s="316">
        <f t="shared" si="73"/>
        <v>2.8780943875415143E-5</v>
      </c>
      <c r="Z61" s="392">
        <f t="shared" si="74"/>
        <v>2.6562960441941256E-5</v>
      </c>
      <c r="AA61" s="316">
        <f t="shared" si="75"/>
        <v>6.5060323025980236E-4</v>
      </c>
      <c r="AB61" s="316">
        <f t="shared" si="76"/>
        <v>3.0404994288314035E-4</v>
      </c>
      <c r="AC61" s="392">
        <f t="shared" si="77"/>
        <v>4.337944604314744E-4</v>
      </c>
      <c r="AE61" s="387">
        <f t="shared" si="54"/>
        <v>26.77310924369748</v>
      </c>
      <c r="AF61" s="388">
        <f t="shared" si="55"/>
        <v>7.6902356902356912</v>
      </c>
      <c r="AG61" s="379">
        <f t="shared" si="56"/>
        <v>13.149038461538463</v>
      </c>
      <c r="AI61" s="27">
        <f t="shared" si="57"/>
        <v>5.1739130434782599</v>
      </c>
      <c r="AJ61" s="28">
        <f t="shared" si="58"/>
        <v>8.0270270270270281</v>
      </c>
      <c r="AK61" s="395">
        <f t="shared" si="59"/>
        <v>6.9333333333333336</v>
      </c>
      <c r="AL61" s="28">
        <f t="shared" si="60"/>
        <v>3.7471655328798188</v>
      </c>
      <c r="AM61" s="28">
        <f t="shared" si="61"/>
        <v>2.6608247422680416</v>
      </c>
      <c r="AN61" s="395">
        <f t="shared" si="62"/>
        <v>3.178185745140389</v>
      </c>
      <c r="AO61" s="377">
        <f t="shared" si="78"/>
        <v>-0.27575792221650547</v>
      </c>
      <c r="AP61" s="378">
        <f t="shared" si="79"/>
        <v>-0.66851678294977268</v>
      </c>
      <c r="AQ61" s="379">
        <f t="shared" si="80"/>
        <v>-0.54160782522013617</v>
      </c>
    </row>
    <row r="62" spans="1:43" ht="19.5" customHeight="1" thickBot="1">
      <c r="A62" s="8" t="s">
        <v>17</v>
      </c>
      <c r="B62" s="19">
        <f t="shared" ref="B62:G62" si="81">B63-SUM(B40:B61)</f>
        <v>78.309999999997672</v>
      </c>
      <c r="C62" s="364">
        <f t="shared" si="81"/>
        <v>109.70999999999913</v>
      </c>
      <c r="D62" s="369">
        <f t="shared" si="81"/>
        <v>188.01999999997497</v>
      </c>
      <c r="E62" s="21">
        <f t="shared" si="81"/>
        <v>0.26000000000203727</v>
      </c>
      <c r="F62" s="119">
        <f t="shared" si="81"/>
        <v>0.8700000000098953</v>
      </c>
      <c r="G62" s="368">
        <f t="shared" si="81"/>
        <v>1.1299999999901047</v>
      </c>
      <c r="H62" s="338">
        <f t="shared" si="66"/>
        <v>3.0241359335778208E-3</v>
      </c>
      <c r="I62" s="316">
        <f t="shared" si="67"/>
        <v>2.0685695646312338E-3</v>
      </c>
      <c r="J62" s="392">
        <f t="shared" si="68"/>
        <v>2.3820609349985084E-3</v>
      </c>
      <c r="K62" s="316">
        <f t="shared" si="69"/>
        <v>1.0855387863093402E-5</v>
      </c>
      <c r="L62" s="316">
        <f t="shared" si="70"/>
        <v>2.2174486189370503E-5</v>
      </c>
      <c r="M62" s="392">
        <f t="shared" si="71"/>
        <v>1.7883844273024974E-5</v>
      </c>
      <c r="N62" s="389">
        <f t="shared" si="51"/>
        <v>-0.9966798620865529</v>
      </c>
      <c r="O62" s="390">
        <f t="shared" si="52"/>
        <v>-0.99207000273439161</v>
      </c>
      <c r="P62" s="381">
        <f t="shared" si="53"/>
        <v>-0.99399000106376845</v>
      </c>
      <c r="R62" s="19">
        <f t="shared" ref="R62:W62" si="82">R63-SUM(R40:R61)</f>
        <v>18.25</v>
      </c>
      <c r="S62" s="119">
        <f t="shared" si="82"/>
        <v>39.823999999996886</v>
      </c>
      <c r="T62" s="368">
        <f t="shared" si="82"/>
        <v>58.073999999998705</v>
      </c>
      <c r="U62" s="119">
        <f t="shared" si="82"/>
        <v>0.26999999999952706</v>
      </c>
      <c r="V62" s="123">
        <f t="shared" si="82"/>
        <v>0.68399999999928696</v>
      </c>
      <c r="W62" s="369">
        <f t="shared" si="82"/>
        <v>0.95399999999972351</v>
      </c>
      <c r="X62" s="338">
        <f t="shared" si="72"/>
        <v>3.4165940133410043E-3</v>
      </c>
      <c r="Y62" s="316">
        <f t="shared" si="73"/>
        <v>3.8591660232136131E-3</v>
      </c>
      <c r="Z62" s="392">
        <f t="shared" si="74"/>
        <v>3.7082148190030338E-3</v>
      </c>
      <c r="AA62" s="316">
        <f t="shared" si="75"/>
        <v>5.3150642108877134E-5</v>
      </c>
      <c r="AB62" s="316">
        <f t="shared" si="76"/>
        <v>8.0577357974370847E-5</v>
      </c>
      <c r="AC62" s="392">
        <f t="shared" si="77"/>
        <v>7.0309193892542735E-5</v>
      </c>
      <c r="AE62" s="389">
        <f t="shared" si="54"/>
        <v>-0.9852054794520807</v>
      </c>
      <c r="AF62" s="390">
        <f t="shared" si="55"/>
        <v>-0.98282442748093257</v>
      </c>
      <c r="AG62" s="381">
        <f t="shared" si="56"/>
        <v>-0.98357268312842672</v>
      </c>
      <c r="AI62" s="27">
        <f t="shared" si="57"/>
        <v>2.3304814199975157</v>
      </c>
      <c r="AJ62" s="28">
        <f t="shared" si="58"/>
        <v>3.6299334609422296</v>
      </c>
      <c r="AK62" s="395">
        <f t="shared" si="59"/>
        <v>3.0887139665996406</v>
      </c>
      <c r="AL62" s="28">
        <f t="shared" si="60"/>
        <v>10.384615384515826</v>
      </c>
      <c r="AM62" s="28">
        <f t="shared" si="61"/>
        <v>7.8620689654196232</v>
      </c>
      <c r="AN62" s="395">
        <f t="shared" si="62"/>
        <v>8.4424778761776782</v>
      </c>
      <c r="AO62" s="380">
        <f t="shared" si="78"/>
        <v>3.4559957849940277</v>
      </c>
      <c r="AP62" s="378">
        <f t="shared" si="79"/>
        <v>1.1658989207418831</v>
      </c>
      <c r="AQ62" s="379">
        <f t="shared" si="80"/>
        <v>1.7333310780706528</v>
      </c>
    </row>
    <row r="63" spans="1:43" ht="25.5" customHeight="1" thickBot="1">
      <c r="A63" s="12" t="s">
        <v>18</v>
      </c>
      <c r="B63" s="406">
        <v>25895</v>
      </c>
      <c r="C63" s="406">
        <v>53036.649999999994</v>
      </c>
      <c r="D63" s="406">
        <v>78931.64999999998</v>
      </c>
      <c r="E63" s="406">
        <v>23951.240000000005</v>
      </c>
      <c r="F63" s="406">
        <v>39234.28</v>
      </c>
      <c r="G63" s="406">
        <v>63185.51999999999</v>
      </c>
      <c r="H63" s="327">
        <f t="shared" ref="H63:M63" si="83">SUM(H40:H62)</f>
        <v>1</v>
      </c>
      <c r="I63" s="331">
        <f t="shared" si="83"/>
        <v>0.99999999999999989</v>
      </c>
      <c r="J63" s="328">
        <f t="shared" si="83"/>
        <v>0.99999999999999989</v>
      </c>
      <c r="K63" s="331">
        <f t="shared" si="83"/>
        <v>0.99999999999999967</v>
      </c>
      <c r="L63" s="331">
        <f t="shared" si="83"/>
        <v>1.0000000000000004</v>
      </c>
      <c r="M63" s="328">
        <f t="shared" si="83"/>
        <v>0.99999999999999989</v>
      </c>
      <c r="N63" s="382">
        <f t="shared" si="51"/>
        <v>-7.5063139602239606E-2</v>
      </c>
      <c r="O63" s="383">
        <f t="shared" si="52"/>
        <v>-0.26024211559365074</v>
      </c>
      <c r="P63" s="384">
        <f t="shared" si="53"/>
        <v>-0.19949069859809079</v>
      </c>
      <c r="R63" s="17">
        <v>5341.5769999999993</v>
      </c>
      <c r="S63" s="365">
        <v>10319.328</v>
      </c>
      <c r="T63" s="18">
        <v>15660.904999999999</v>
      </c>
      <c r="U63" s="17">
        <v>5079.9009999999998</v>
      </c>
      <c r="V63" s="366">
        <v>8488.737000000001</v>
      </c>
      <c r="W63" s="371">
        <v>13568.638000000003</v>
      </c>
      <c r="X63" s="327">
        <f t="shared" ref="X63:AC63" si="84">SUM(X40:X62)</f>
        <v>1.0000000000000002</v>
      </c>
      <c r="Y63" s="331">
        <f t="shared" si="84"/>
        <v>0.99999999999999967</v>
      </c>
      <c r="Z63" s="328">
        <f t="shared" si="84"/>
        <v>1</v>
      </c>
      <c r="AA63" s="331">
        <f t="shared" si="84"/>
        <v>1.0000000000000002</v>
      </c>
      <c r="AB63" s="331">
        <f t="shared" si="84"/>
        <v>0.99999999999999956</v>
      </c>
      <c r="AC63" s="328">
        <f t="shared" si="84"/>
        <v>0.99999999999999989</v>
      </c>
      <c r="AE63" s="382">
        <f t="shared" si="54"/>
        <v>-4.8988529043014734E-2</v>
      </c>
      <c r="AF63" s="383">
        <f t="shared" si="55"/>
        <v>-0.17739440010047153</v>
      </c>
      <c r="AG63" s="384">
        <f t="shared" si="56"/>
        <v>-0.13359809027639183</v>
      </c>
      <c r="AI63" s="396">
        <f t="shared" si="57"/>
        <v>2.0627831627727358</v>
      </c>
      <c r="AJ63" s="397">
        <f t="shared" si="58"/>
        <v>1.9456975506560088</v>
      </c>
      <c r="AK63" s="398">
        <f t="shared" si="59"/>
        <v>1.9841096695685447</v>
      </c>
      <c r="AL63" s="397">
        <f t="shared" si="60"/>
        <v>2.1209344484878438</v>
      </c>
      <c r="AM63" s="397">
        <f t="shared" si="61"/>
        <v>2.163602084707557</v>
      </c>
      <c r="AN63" s="398">
        <f t="shared" si="62"/>
        <v>2.1474283981519822</v>
      </c>
      <c r="AO63" s="382">
        <f t="shared" si="78"/>
        <v>2.8190692441440495E-2</v>
      </c>
      <c r="AP63" s="383">
        <f t="shared" si="79"/>
        <v>0.11199301452483187</v>
      </c>
      <c r="AQ63" s="384">
        <f t="shared" si="80"/>
        <v>8.2313357516649754E-2</v>
      </c>
    </row>
    <row r="64" spans="1:43" ht="20.100000000000001" customHeight="1"/>
    <row r="65" spans="1:43" ht="20.100000000000001" customHeight="1" thickBot="1"/>
    <row r="66" spans="1:43" ht="15" customHeight="1">
      <c r="A66" s="463" t="s">
        <v>15</v>
      </c>
      <c r="B66" s="445" t="s">
        <v>128</v>
      </c>
      <c r="C66" s="473"/>
      <c r="D66" s="473"/>
      <c r="E66" s="473"/>
      <c r="F66" s="473"/>
      <c r="G66" s="484"/>
      <c r="H66" s="477" t="s">
        <v>130</v>
      </c>
      <c r="I66" s="473"/>
      <c r="J66" s="473"/>
      <c r="K66" s="473"/>
      <c r="L66" s="473"/>
      <c r="M66" s="484"/>
      <c r="N66" s="488" t="s">
        <v>123</v>
      </c>
      <c r="O66" s="479"/>
      <c r="P66" s="489"/>
      <c r="R66" s="477" t="s">
        <v>129</v>
      </c>
      <c r="S66" s="473"/>
      <c r="T66" s="473"/>
      <c r="U66" s="473"/>
      <c r="V66" s="473"/>
      <c r="W66" s="484"/>
      <c r="X66" s="473" t="s">
        <v>131</v>
      </c>
      <c r="Y66" s="473"/>
      <c r="Z66" s="473"/>
      <c r="AA66" s="473"/>
      <c r="AB66" s="473"/>
      <c r="AC66" s="446"/>
      <c r="AE66" s="479" t="s">
        <v>123</v>
      </c>
      <c r="AF66" s="479"/>
      <c r="AG66" s="479"/>
      <c r="AI66" s="490" t="s">
        <v>134</v>
      </c>
      <c r="AJ66" s="491"/>
      <c r="AK66" s="491"/>
      <c r="AL66" s="491"/>
      <c r="AM66" s="491"/>
      <c r="AN66" s="492"/>
      <c r="AO66" s="479" t="s">
        <v>123</v>
      </c>
      <c r="AP66" s="479"/>
      <c r="AQ66" s="479"/>
    </row>
    <row r="67" spans="1:43" ht="15" customHeight="1">
      <c r="A67" s="464"/>
      <c r="B67" s="471">
        <v>2024</v>
      </c>
      <c r="C67" s="469"/>
      <c r="D67" s="470"/>
      <c r="E67" s="499">
        <v>2025</v>
      </c>
      <c r="F67" s="475"/>
      <c r="G67" s="487"/>
      <c r="H67" s="469">
        <f>R67</f>
        <v>2024</v>
      </c>
      <c r="I67" s="469"/>
      <c r="J67" s="470"/>
      <c r="K67" s="471">
        <v>2025</v>
      </c>
      <c r="L67" s="469"/>
      <c r="M67" s="470"/>
      <c r="N67" s="471" t="s">
        <v>132</v>
      </c>
      <c r="O67" s="469"/>
      <c r="P67" s="472"/>
      <c r="R67" s="468">
        <v>2024</v>
      </c>
      <c r="S67" s="469"/>
      <c r="T67" s="470"/>
      <c r="U67" s="474">
        <v>2025</v>
      </c>
      <c r="V67" s="475"/>
      <c r="W67" s="487"/>
      <c r="X67" s="469">
        <f>H67</f>
        <v>2024</v>
      </c>
      <c r="Y67" s="469"/>
      <c r="Z67" s="470"/>
      <c r="AA67" s="471">
        <v>2025</v>
      </c>
      <c r="AB67" s="469"/>
      <c r="AC67" s="472"/>
      <c r="AE67" s="468" t="s">
        <v>133</v>
      </c>
      <c r="AF67" s="469"/>
      <c r="AG67" s="472"/>
      <c r="AI67" s="500">
        <v>2024</v>
      </c>
      <c r="AJ67" s="494"/>
      <c r="AK67" s="494"/>
      <c r="AL67" s="494">
        <v>2025</v>
      </c>
      <c r="AM67" s="494"/>
      <c r="AN67" s="498"/>
      <c r="AO67" s="469" t="s">
        <v>134</v>
      </c>
      <c r="AP67" s="469"/>
      <c r="AQ67" s="472"/>
    </row>
    <row r="68" spans="1:43" ht="19.5" customHeight="1" thickBot="1">
      <c r="A68" s="465"/>
      <c r="B68" s="99" t="s">
        <v>29</v>
      </c>
      <c r="C68" s="135" t="s">
        <v>30</v>
      </c>
      <c r="D68" s="263" t="s">
        <v>12</v>
      </c>
      <c r="E68" s="159" t="s">
        <v>29</v>
      </c>
      <c r="F68" s="346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45" t="s">
        <v>29</v>
      </c>
      <c r="V68" s="346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0" t="s">
        <v>29</v>
      </c>
      <c r="AJ68" s="135" t="s">
        <v>30</v>
      </c>
      <c r="AK68" s="263" t="s">
        <v>12</v>
      </c>
      <c r="AL68" s="401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176</v>
      </c>
      <c r="B69" s="39">
        <v>6487.2600000000011</v>
      </c>
      <c r="C69" s="363">
        <v>11103.999999999998</v>
      </c>
      <c r="D69" s="368">
        <v>17591.259999999998</v>
      </c>
      <c r="E69" s="39">
        <v>4052.7300000000005</v>
      </c>
      <c r="F69" s="372">
        <v>8186.6999999999989</v>
      </c>
      <c r="G69" s="370">
        <v>12239.43</v>
      </c>
      <c r="H69" s="338">
        <f t="shared" ref="H69:H96" si="85">B69/$B$97</f>
        <v>0.21449309480267734</v>
      </c>
      <c r="I69" s="316">
        <f t="shared" ref="I69:I96" si="86">C69/$C$97</f>
        <v>0.11664616639705888</v>
      </c>
      <c r="J69" s="391">
        <f t="shared" ref="J69:J96" si="87">D69/$D$97</f>
        <v>0.14023814701836307</v>
      </c>
      <c r="K69" s="316">
        <f t="shared" ref="K69:K96" si="88">E69/$E$97</f>
        <v>0.14142830820513327</v>
      </c>
      <c r="L69" s="316">
        <f t="shared" ref="L69:L96" si="89">F69/$F$97</f>
        <v>9.7425455549420198E-2</v>
      </c>
      <c r="M69" s="392">
        <f t="shared" ref="M69:M96" si="90">G69/$G$97</f>
        <v>0.10861524027981441</v>
      </c>
      <c r="N69" s="385">
        <f t="shared" ref="N69:N97" si="91">(E69-B69)/B69</f>
        <v>-0.37527862302420439</v>
      </c>
      <c r="O69" s="386">
        <f t="shared" ref="O69:O97" si="92">(F69-C69)/C69</f>
        <v>-0.26272514409221898</v>
      </c>
      <c r="P69" s="375">
        <f t="shared" ref="P69:P97" si="93">(G69-D69)/D69</f>
        <v>-0.30423232900883729</v>
      </c>
      <c r="R69" s="394">
        <v>1891.1599999999999</v>
      </c>
      <c r="S69" s="362">
        <v>3561.1049999999996</v>
      </c>
      <c r="T69" s="367">
        <v>5452.2649999999994</v>
      </c>
      <c r="U69" s="39">
        <v>1277.4069999999997</v>
      </c>
      <c r="V69" s="112">
        <v>2979.1279999999992</v>
      </c>
      <c r="W69" s="373">
        <v>4256.5349999999989</v>
      </c>
      <c r="X69" s="338">
        <f t="shared" ref="X69:X96" si="94">R69/$R$97</f>
        <v>0.23280712213805954</v>
      </c>
      <c r="Y69" s="316">
        <f t="shared" ref="Y69:Y96" si="95">S69/$S$97</f>
        <v>0.16772983490897067</v>
      </c>
      <c r="Z69" s="391">
        <f t="shared" ref="Z69:Z96" si="96">T69/$T$97</f>
        <v>0.18573872539486044</v>
      </c>
      <c r="AA69" s="316">
        <f t="shared" ref="AA69:AA96" si="97">U69/$U$97</f>
        <v>0.16058145403736188</v>
      </c>
      <c r="AB69" s="316">
        <f t="shared" ref="AB69:AB96" si="98">V69/$V$97</f>
        <v>0.168185160801026</v>
      </c>
      <c r="AC69" s="392">
        <f t="shared" ref="AC69:AC96" si="99">W69/$W$97</f>
        <v>0.16582868644774498</v>
      </c>
      <c r="AE69" s="385">
        <f t="shared" ref="AE69:AE97" si="100">(U69-R69)/R69</f>
        <v>-0.32453784978531708</v>
      </c>
      <c r="AF69" s="386">
        <f t="shared" ref="AF69:AF97" si="101">(V69-S69)/S69</f>
        <v>-0.16342595907730897</v>
      </c>
      <c r="AG69" s="375">
        <f t="shared" ref="AG69:AG97" si="102">(W69-T69)/T69</f>
        <v>-0.21930885604423128</v>
      </c>
      <c r="AI69" s="27">
        <f t="shared" ref="AI69:AI97" si="103">(R69/B69)*10</f>
        <v>2.9151906968427346</v>
      </c>
      <c r="AJ69" s="28">
        <f t="shared" ref="AJ69:AJ97" si="104">(S69/C69)*10</f>
        <v>3.2070470100864554</v>
      </c>
      <c r="AK69" s="399">
        <f t="shared" ref="AK69:AK97" si="105">(T69/D69)*10</f>
        <v>3.0994169832064333</v>
      </c>
      <c r="AL69" s="28">
        <f t="shared" ref="AL69:AL97" si="106">(U69/E69)*10</f>
        <v>3.1519666989905559</v>
      </c>
      <c r="AM69" s="28">
        <f t="shared" ref="AM69:AM97" si="107">(V69/F69)*10</f>
        <v>3.6389851832850839</v>
      </c>
      <c r="AN69" s="395">
        <f t="shared" ref="AN69:AN97" si="108">(W69/G69)*10</f>
        <v>3.4777232273071528</v>
      </c>
      <c r="AO69" s="376">
        <f t="shared" ref="AO69:AO82" si="109">(AL69-AI69)/AI69</f>
        <v>8.1221445445836191E-2</v>
      </c>
      <c r="AP69" s="374">
        <f t="shared" ref="AP69:AP82" si="110">(AM69-AJ69)/AJ69</f>
        <v>0.13468407910459171</v>
      </c>
      <c r="AQ69" s="375">
        <f t="shared" ref="AQ69:AQ82" si="111">(AN69-AK69)/AK69</f>
        <v>0.12205722758521866</v>
      </c>
    </row>
    <row r="70" spans="1:43" ht="19.5" customHeight="1">
      <c r="A70" s="8" t="s">
        <v>179</v>
      </c>
      <c r="B70" s="19">
        <v>1949.6100000000001</v>
      </c>
      <c r="C70" s="364">
        <v>32272.559999999998</v>
      </c>
      <c r="D70" s="368">
        <v>34222.17</v>
      </c>
      <c r="E70" s="19">
        <v>448.25000000000006</v>
      </c>
      <c r="F70" s="362">
        <v>31921.719999999998</v>
      </c>
      <c r="G70" s="370">
        <v>32369.969999999998</v>
      </c>
      <c r="H70" s="338">
        <f t="shared" si="85"/>
        <v>6.4461403205397616E-2</v>
      </c>
      <c r="I70" s="316">
        <f t="shared" si="86"/>
        <v>0.33901930870128488</v>
      </c>
      <c r="J70" s="392">
        <f t="shared" si="87"/>
        <v>0.27282034986393322</v>
      </c>
      <c r="K70" s="316">
        <f t="shared" si="88"/>
        <v>1.5642601197945825E-2</v>
      </c>
      <c r="L70" s="316">
        <f t="shared" si="89"/>
        <v>0.37988299472571829</v>
      </c>
      <c r="M70" s="392">
        <f t="shared" si="90"/>
        <v>0.28725782731715316</v>
      </c>
      <c r="N70" s="387">
        <f t="shared" ref="N70:N76" si="112">(E70-B70)/B70</f>
        <v>-0.7700822215725196</v>
      </c>
      <c r="O70" s="388">
        <f t="shared" ref="O70:O76" si="113">(F70-C70)/C70</f>
        <v>-1.0871154937817148E-2</v>
      </c>
      <c r="P70" s="379">
        <f t="shared" ref="P70:P76" si="114">(G70-D70)/D70</f>
        <v>-5.4122809862729361E-2</v>
      </c>
      <c r="R70" s="394">
        <v>329.334</v>
      </c>
      <c r="S70" s="362">
        <v>3946.9519999999998</v>
      </c>
      <c r="T70" s="367">
        <v>4276.2860000000001</v>
      </c>
      <c r="U70" s="19">
        <v>124.625</v>
      </c>
      <c r="V70" s="119">
        <v>3224.3360000000002</v>
      </c>
      <c r="W70" s="368">
        <v>3348.9610000000002</v>
      </c>
      <c r="X70" s="338">
        <f t="shared" si="94"/>
        <v>4.0541942914515801E-2</v>
      </c>
      <c r="Y70" s="316">
        <f t="shared" si="95"/>
        <v>0.18590342249207245</v>
      </c>
      <c r="Z70" s="392">
        <f t="shared" si="96"/>
        <v>0.14567742233069858</v>
      </c>
      <c r="AA70" s="316">
        <f t="shared" si="97"/>
        <v>1.5666474122504596E-2</v>
      </c>
      <c r="AB70" s="316">
        <f t="shared" si="98"/>
        <v>0.18202825411883516</v>
      </c>
      <c r="AC70" s="392">
        <f t="shared" si="99"/>
        <v>0.13047086505684238</v>
      </c>
      <c r="AE70" s="387">
        <f t="shared" si="100"/>
        <v>-0.62158477411989044</v>
      </c>
      <c r="AF70" s="388">
        <f t="shared" si="101"/>
        <v>-0.18308203393403305</v>
      </c>
      <c r="AG70" s="379">
        <f t="shared" si="102"/>
        <v>-0.21685289524601484</v>
      </c>
      <c r="AI70" s="27">
        <f t="shared" si="103"/>
        <v>1.6892301537230523</v>
      </c>
      <c r="AJ70" s="28">
        <f t="shared" si="104"/>
        <v>1.2230055502259505</v>
      </c>
      <c r="AK70" s="395">
        <f t="shared" si="105"/>
        <v>1.2495659977143472</v>
      </c>
      <c r="AL70" s="28">
        <f t="shared" si="106"/>
        <v>2.7802565532626877</v>
      </c>
      <c r="AM70" s="28">
        <f t="shared" si="107"/>
        <v>1.0100758981658884</v>
      </c>
      <c r="AN70" s="395">
        <f t="shared" si="108"/>
        <v>1.0345888488620782</v>
      </c>
      <c r="AO70" s="377">
        <f t="shared" si="109"/>
        <v>0.64587196548381542</v>
      </c>
      <c r="AP70" s="378">
        <f t="shared" si="110"/>
        <v>-0.17410358605545437</v>
      </c>
      <c r="AQ70" s="379">
        <f t="shared" si="111"/>
        <v>-0.17204145218859665</v>
      </c>
    </row>
    <row r="71" spans="1:43" ht="19.5" customHeight="1">
      <c r="A71" s="8" t="s">
        <v>175</v>
      </c>
      <c r="B71" s="19">
        <v>4829.09</v>
      </c>
      <c r="C71" s="364">
        <v>8457.26</v>
      </c>
      <c r="D71" s="368">
        <v>13286.35</v>
      </c>
      <c r="E71" s="19">
        <v>7601.42</v>
      </c>
      <c r="F71" s="362">
        <v>4586.8200000000006</v>
      </c>
      <c r="G71" s="370">
        <v>12188.240000000002</v>
      </c>
      <c r="H71" s="338">
        <f t="shared" si="85"/>
        <v>0.159667788739878</v>
      </c>
      <c r="I71" s="316">
        <f t="shared" si="86"/>
        <v>8.8842485340705185E-2</v>
      </c>
      <c r="J71" s="392">
        <f t="shared" si="87"/>
        <v>0.10591925221032651</v>
      </c>
      <c r="K71" s="316">
        <f t="shared" si="88"/>
        <v>0.2652671089751017</v>
      </c>
      <c r="L71" s="316">
        <f t="shared" si="89"/>
        <v>5.4585245339781804E-2</v>
      </c>
      <c r="M71" s="392">
        <f t="shared" si="90"/>
        <v>0.10816096960299992</v>
      </c>
      <c r="N71" s="387">
        <f t="shared" si="112"/>
        <v>0.57408952825480575</v>
      </c>
      <c r="O71" s="388">
        <f t="shared" si="113"/>
        <v>-0.45764703934844142</v>
      </c>
      <c r="P71" s="379">
        <f t="shared" si="114"/>
        <v>-8.2649486126739002E-2</v>
      </c>
      <c r="R71" s="394">
        <v>1440.2139999999999</v>
      </c>
      <c r="S71" s="362">
        <v>2336.2330000000002</v>
      </c>
      <c r="T71" s="367">
        <v>3776.4470000000001</v>
      </c>
      <c r="U71" s="19">
        <v>2000.5930000000001</v>
      </c>
      <c r="V71" s="119">
        <v>1323.973</v>
      </c>
      <c r="W71" s="368">
        <v>3324.5659999999998</v>
      </c>
      <c r="X71" s="338">
        <f t="shared" si="94"/>
        <v>0.17729439952354284</v>
      </c>
      <c r="Y71" s="316">
        <f t="shared" si="95"/>
        <v>0.11003774822671315</v>
      </c>
      <c r="Z71" s="392">
        <f t="shared" si="96"/>
        <v>0.1286497358989786</v>
      </c>
      <c r="AA71" s="316">
        <f t="shared" si="97"/>
        <v>0.25149238486791448</v>
      </c>
      <c r="AB71" s="316">
        <f t="shared" si="98"/>
        <v>7.4744224451321617E-2</v>
      </c>
      <c r="AC71" s="392">
        <f t="shared" si="99"/>
        <v>0.12952046976915116</v>
      </c>
      <c r="AE71" s="387">
        <f t="shared" si="100"/>
        <v>0.38909425960308686</v>
      </c>
      <c r="AF71" s="388">
        <f t="shared" si="101"/>
        <v>-0.43328726201538981</v>
      </c>
      <c r="AG71" s="379">
        <f t="shared" si="102"/>
        <v>-0.11965771001155327</v>
      </c>
      <c r="AI71" s="27">
        <f t="shared" si="103"/>
        <v>2.9823714198741373</v>
      </c>
      <c r="AJ71" s="28">
        <f t="shared" si="104"/>
        <v>2.7623994059541745</v>
      </c>
      <c r="AK71" s="395">
        <f t="shared" si="105"/>
        <v>2.8423509842808596</v>
      </c>
      <c r="AL71" s="28">
        <f t="shared" si="106"/>
        <v>2.6318674668680324</v>
      </c>
      <c r="AM71" s="28">
        <f t="shared" si="107"/>
        <v>2.8864725452492133</v>
      </c>
      <c r="AN71" s="395">
        <f t="shared" si="108"/>
        <v>2.727683406299843</v>
      </c>
      <c r="AO71" s="377">
        <f t="shared" si="109"/>
        <v>-0.11752525210991224</v>
      </c>
      <c r="AP71" s="378">
        <f t="shared" si="110"/>
        <v>4.4914989131407658E-2</v>
      </c>
      <c r="AQ71" s="379">
        <f t="shared" si="111"/>
        <v>-4.0342511750014791E-2</v>
      </c>
    </row>
    <row r="72" spans="1:43" ht="19.5" customHeight="1">
      <c r="A72" s="8" t="s">
        <v>178</v>
      </c>
      <c r="B72" s="19">
        <v>2184.5</v>
      </c>
      <c r="C72" s="364">
        <v>4811.88</v>
      </c>
      <c r="D72" s="368">
        <v>6996.38</v>
      </c>
      <c r="E72" s="19">
        <v>2648.6</v>
      </c>
      <c r="F72" s="362">
        <v>6215.03</v>
      </c>
      <c r="G72" s="370">
        <v>8863.6299999999992</v>
      </c>
      <c r="H72" s="338">
        <f t="shared" si="85"/>
        <v>7.2227745704110613E-2</v>
      </c>
      <c r="I72" s="316">
        <f t="shared" si="86"/>
        <v>5.0548212820846525E-2</v>
      </c>
      <c r="J72" s="392">
        <f t="shared" si="87"/>
        <v>5.577538885994153E-2</v>
      </c>
      <c r="K72" s="316">
        <f t="shared" si="88"/>
        <v>9.2428317976306323E-2</v>
      </c>
      <c r="L72" s="316">
        <f t="shared" si="89"/>
        <v>7.3961685294845675E-2</v>
      </c>
      <c r="M72" s="392">
        <f t="shared" si="90"/>
        <v>7.8657690938333844E-2</v>
      </c>
      <c r="N72" s="387">
        <f t="shared" si="112"/>
        <v>0.21245136186770425</v>
      </c>
      <c r="O72" s="388">
        <f t="shared" si="113"/>
        <v>0.29160120368753994</v>
      </c>
      <c r="P72" s="379">
        <f t="shared" si="114"/>
        <v>0.26688801923280314</v>
      </c>
      <c r="R72" s="394">
        <v>823.72</v>
      </c>
      <c r="S72" s="362">
        <v>1811.5150000000001</v>
      </c>
      <c r="T72" s="367">
        <v>2635.2350000000001</v>
      </c>
      <c r="U72" s="19">
        <v>888.09400000000005</v>
      </c>
      <c r="V72" s="119">
        <v>2197.6129999999998</v>
      </c>
      <c r="W72" s="368">
        <v>3085.7069999999999</v>
      </c>
      <c r="X72" s="338">
        <f t="shared" si="94"/>
        <v>0.10140225187057807</v>
      </c>
      <c r="Y72" s="316">
        <f t="shared" si="95"/>
        <v>8.5323266762739103E-2</v>
      </c>
      <c r="Z72" s="392">
        <f t="shared" si="96"/>
        <v>8.9772817354975429E-2</v>
      </c>
      <c r="AA72" s="316">
        <f t="shared" si="97"/>
        <v>0.11164133736691353</v>
      </c>
      <c r="AB72" s="316">
        <f t="shared" si="98"/>
        <v>0.12406512770966042</v>
      </c>
      <c r="AC72" s="392">
        <f t="shared" si="99"/>
        <v>0.1202148551750689</v>
      </c>
      <c r="AE72" s="387">
        <f t="shared" ref="AE72:AE73" si="115">(U72-R72)/R72</f>
        <v>7.8150342349342039E-2</v>
      </c>
      <c r="AF72" s="388">
        <f t="shared" ref="AF72:AF73" si="116">(V72-S72)/S72</f>
        <v>0.21313541428031219</v>
      </c>
      <c r="AG72" s="379">
        <f t="shared" ref="AG72:AG73" si="117">(W72-T72)/T72</f>
        <v>0.1709418704593707</v>
      </c>
      <c r="AI72" s="27">
        <f t="shared" ref="AI72:AI73" si="118">(R72/B72)*10</f>
        <v>3.7707484550240333</v>
      </c>
      <c r="AJ72" s="28">
        <f t="shared" ref="AJ72:AJ73" si="119">(S72/C72)*10</f>
        <v>3.7646720200836263</v>
      </c>
      <c r="AK72" s="395">
        <f t="shared" ref="AK72:AK73" si="120">(T72/D72)*10</f>
        <v>3.7665692829720516</v>
      </c>
      <c r="AL72" s="28">
        <f t="shared" ref="AL72:AL73" si="121">(U72/E72)*10</f>
        <v>3.3530695461753384</v>
      </c>
      <c r="AM72" s="28">
        <f t="shared" ref="AM72:AM73" si="122">(V72/F72)*10</f>
        <v>3.5359652326698345</v>
      </c>
      <c r="AN72" s="395">
        <f t="shared" ref="AN72:AN73" si="123">(W72/G72)*10</f>
        <v>3.4813129609426383</v>
      </c>
      <c r="AO72" s="377">
        <f t="shared" ref="AO72:AO73" si="124">(AL72-AI72)/AI72</f>
        <v>-0.11076817078375832</v>
      </c>
      <c r="AP72" s="378">
        <f t="shared" ref="AP72:AP73" si="125">(AM72-AJ72)/AJ72</f>
        <v>-6.0750786839781981E-2</v>
      </c>
      <c r="AQ72" s="379">
        <f t="shared" ref="AQ72:AQ73" si="126">(AN72-AK72)/AK72</f>
        <v>-7.5733724936111829E-2</v>
      </c>
    </row>
    <row r="73" spans="1:43" ht="19.5" customHeight="1">
      <c r="A73" s="8" t="s">
        <v>177</v>
      </c>
      <c r="B73" s="19">
        <v>2710.5699999999997</v>
      </c>
      <c r="C73" s="364">
        <v>8328.94</v>
      </c>
      <c r="D73" s="368">
        <v>11039.51</v>
      </c>
      <c r="E73" s="19">
        <v>2574.7299999999996</v>
      </c>
      <c r="F73" s="362">
        <v>6058.3899999999994</v>
      </c>
      <c r="G73" s="370">
        <v>8633.119999999999</v>
      </c>
      <c r="H73" s="338">
        <f t="shared" si="85"/>
        <v>8.9621588772346564E-2</v>
      </c>
      <c r="I73" s="316">
        <f t="shared" si="86"/>
        <v>8.749449938320604E-2</v>
      </c>
      <c r="J73" s="392">
        <f t="shared" si="87"/>
        <v>8.8007364247398384E-2</v>
      </c>
      <c r="K73" s="316">
        <f t="shared" si="88"/>
        <v>8.98504731341596E-2</v>
      </c>
      <c r="L73" s="316">
        <f t="shared" si="89"/>
        <v>7.2097598012147976E-2</v>
      </c>
      <c r="M73" s="392">
        <f t="shared" si="90"/>
        <v>7.6612097390521564E-2</v>
      </c>
      <c r="N73" s="387">
        <f t="shared" si="112"/>
        <v>-5.0114920477980704E-2</v>
      </c>
      <c r="O73" s="388">
        <f t="shared" si="113"/>
        <v>-0.27260971984430205</v>
      </c>
      <c r="P73" s="379">
        <f t="shared" si="114"/>
        <v>-0.21797978352300068</v>
      </c>
      <c r="R73" s="394">
        <v>921.39800000000002</v>
      </c>
      <c r="S73" s="362">
        <v>2308.9420000000005</v>
      </c>
      <c r="T73" s="367">
        <v>3230.3400000000006</v>
      </c>
      <c r="U73" s="19">
        <v>870.19299999999998</v>
      </c>
      <c r="V73" s="119">
        <v>1946.6669999999999</v>
      </c>
      <c r="W73" s="368">
        <v>2816.8599999999997</v>
      </c>
      <c r="X73" s="338">
        <f t="shared" si="94"/>
        <v>0.11342668876444288</v>
      </c>
      <c r="Y73" s="316">
        <f t="shared" si="95"/>
        <v>0.10875232841334043</v>
      </c>
      <c r="Z73" s="392">
        <f t="shared" si="96"/>
        <v>0.11004586794516291</v>
      </c>
      <c r="AA73" s="316">
        <f t="shared" si="97"/>
        <v>0.10939102199466112</v>
      </c>
      <c r="AB73" s="316">
        <f t="shared" si="98"/>
        <v>0.10989809851105792</v>
      </c>
      <c r="AC73" s="392">
        <f t="shared" si="99"/>
        <v>0.10974094978831256</v>
      </c>
      <c r="AE73" s="387">
        <f t="shared" si="115"/>
        <v>-5.5573161652185094E-2</v>
      </c>
      <c r="AF73" s="388">
        <f t="shared" si="116"/>
        <v>-0.15690086628421177</v>
      </c>
      <c r="AG73" s="379">
        <f t="shared" si="117"/>
        <v>-0.1279989103314205</v>
      </c>
      <c r="AI73" s="27">
        <f t="shared" si="118"/>
        <v>3.3992776427098366</v>
      </c>
      <c r="AJ73" s="28">
        <f t="shared" si="119"/>
        <v>2.7721918995694534</v>
      </c>
      <c r="AK73" s="395">
        <f t="shared" si="120"/>
        <v>2.9261624836609599</v>
      </c>
      <c r="AL73" s="28">
        <f t="shared" si="121"/>
        <v>3.3797446722568973</v>
      </c>
      <c r="AM73" s="28">
        <f t="shared" si="122"/>
        <v>3.2131754476024161</v>
      </c>
      <c r="AN73" s="395">
        <f t="shared" si="123"/>
        <v>3.2628528272513297</v>
      </c>
      <c r="AO73" s="377">
        <f t="shared" si="124"/>
        <v>-5.7462121385789275E-3</v>
      </c>
      <c r="AP73" s="378">
        <f t="shared" si="125"/>
        <v>0.15907396169127089</v>
      </c>
      <c r="AQ73" s="379">
        <f t="shared" si="126"/>
        <v>0.11506208061595137</v>
      </c>
    </row>
    <row r="74" spans="1:43" ht="19.5" customHeight="1">
      <c r="A74" s="8" t="s">
        <v>183</v>
      </c>
      <c r="B74" s="19">
        <v>5681.08</v>
      </c>
      <c r="C74" s="364">
        <v>1036.3799999999999</v>
      </c>
      <c r="D74" s="368">
        <v>6717.46</v>
      </c>
      <c r="E74" s="19">
        <v>5324.59</v>
      </c>
      <c r="F74" s="362">
        <v>3173.1400000000003</v>
      </c>
      <c r="G74" s="370">
        <v>8497.73</v>
      </c>
      <c r="H74" s="338">
        <f t="shared" si="85"/>
        <v>0.18783776679547204</v>
      </c>
      <c r="I74" s="316">
        <f t="shared" si="86"/>
        <v>1.0887045562912815E-2</v>
      </c>
      <c r="J74" s="392">
        <f t="shared" si="87"/>
        <v>5.355182875302697E-2</v>
      </c>
      <c r="K74" s="316">
        <f t="shared" si="88"/>
        <v>0.18581246606262208</v>
      </c>
      <c r="L74" s="316">
        <f t="shared" si="89"/>
        <v>3.7761810011614848E-2</v>
      </c>
      <c r="M74" s="392">
        <f t="shared" si="90"/>
        <v>7.5410618450613087E-2</v>
      </c>
      <c r="N74" s="387">
        <f t="shared" si="112"/>
        <v>-6.2750392530997595E-2</v>
      </c>
      <c r="O74" s="388">
        <f t="shared" si="113"/>
        <v>2.0617534109110562</v>
      </c>
      <c r="P74" s="379">
        <f t="shared" si="114"/>
        <v>0.26502130269476848</v>
      </c>
      <c r="R74" s="394">
        <v>1022.664</v>
      </c>
      <c r="S74" s="362">
        <v>263.86200000000002</v>
      </c>
      <c r="T74" s="367">
        <v>1286.5260000000001</v>
      </c>
      <c r="U74" s="19">
        <v>1171.085</v>
      </c>
      <c r="V74" s="119">
        <v>842.47499999999991</v>
      </c>
      <c r="W74" s="368">
        <v>2013.56</v>
      </c>
      <c r="X74" s="338">
        <f t="shared" si="94"/>
        <v>0.1258928185633138</v>
      </c>
      <c r="Y74" s="316">
        <f t="shared" si="95"/>
        <v>1.2428032787224983E-2</v>
      </c>
      <c r="Z74" s="392">
        <f t="shared" si="96"/>
        <v>4.3827234998179337E-2</v>
      </c>
      <c r="AA74" s="316">
        <f t="shared" si="97"/>
        <v>0.14721583027284491</v>
      </c>
      <c r="AB74" s="316">
        <f t="shared" si="98"/>
        <v>4.7561498984214308E-2</v>
      </c>
      <c r="AC74" s="392">
        <f t="shared" si="99"/>
        <v>7.8445498482620599E-2</v>
      </c>
      <c r="AE74" s="387">
        <f t="shared" si="100"/>
        <v>0.14513173437218876</v>
      </c>
      <c r="AF74" s="388">
        <f t="shared" si="101"/>
        <v>2.1928621779566582</v>
      </c>
      <c r="AG74" s="379">
        <f t="shared" si="102"/>
        <v>0.56511411351189156</v>
      </c>
      <c r="AI74" s="27">
        <f t="shared" si="103"/>
        <v>1.8001225119167483</v>
      </c>
      <c r="AJ74" s="28">
        <f t="shared" si="104"/>
        <v>2.5459966421582827</v>
      </c>
      <c r="AK74" s="395">
        <f t="shared" si="105"/>
        <v>1.9151971131945706</v>
      </c>
      <c r="AL74" s="28">
        <f t="shared" si="106"/>
        <v>2.1993899999812192</v>
      </c>
      <c r="AM74" s="28">
        <f t="shared" si="107"/>
        <v>2.6550199486943526</v>
      </c>
      <c r="AN74" s="395">
        <f t="shared" si="108"/>
        <v>2.3695269207188274</v>
      </c>
      <c r="AO74" s="377">
        <f t="shared" si="109"/>
        <v>0.22180017494439075</v>
      </c>
      <c r="AP74" s="378">
        <f t="shared" si="110"/>
        <v>4.2821465170373961E-2</v>
      </c>
      <c r="AQ74" s="379">
        <f t="shared" si="111"/>
        <v>0.23722352357059973</v>
      </c>
    </row>
    <row r="75" spans="1:43" ht="19.5" customHeight="1">
      <c r="A75" s="8" t="s">
        <v>184</v>
      </c>
      <c r="B75" s="19">
        <v>1306.43</v>
      </c>
      <c r="C75" s="364">
        <v>5445.99</v>
      </c>
      <c r="D75" s="368">
        <v>6752.42</v>
      </c>
      <c r="E75" s="19">
        <v>1103.82</v>
      </c>
      <c r="F75" s="362">
        <v>4078.31</v>
      </c>
      <c r="G75" s="370">
        <v>5182.13</v>
      </c>
      <c r="H75" s="338">
        <f t="shared" si="85"/>
        <v>4.319546524157529E-2</v>
      </c>
      <c r="I75" s="316">
        <f t="shared" si="86"/>
        <v>5.7209461071390383E-2</v>
      </c>
      <c r="J75" s="392">
        <f t="shared" si="87"/>
        <v>5.3830531109751958E-2</v>
      </c>
      <c r="K75" s="316">
        <f t="shared" si="88"/>
        <v>3.8520058124521042E-2</v>
      </c>
      <c r="L75" s="316">
        <f t="shared" si="89"/>
        <v>4.8533744930406145E-2</v>
      </c>
      <c r="M75" s="392">
        <f t="shared" si="90"/>
        <v>4.5987296394622519E-2</v>
      </c>
      <c r="N75" s="387">
        <f t="shared" si="112"/>
        <v>-0.15508676316373637</v>
      </c>
      <c r="O75" s="388">
        <f t="shared" si="113"/>
        <v>-0.25113523895563522</v>
      </c>
      <c r="P75" s="379">
        <f t="shared" si="114"/>
        <v>-0.23255218129204047</v>
      </c>
      <c r="R75" s="394">
        <v>402.30600000000004</v>
      </c>
      <c r="S75" s="362">
        <v>2108.7550000000001</v>
      </c>
      <c r="T75" s="367">
        <v>2511.0610000000001</v>
      </c>
      <c r="U75" s="19">
        <v>268.62299999999999</v>
      </c>
      <c r="V75" s="119">
        <v>1450.307</v>
      </c>
      <c r="W75" s="368">
        <v>1718.93</v>
      </c>
      <c r="X75" s="338">
        <f t="shared" si="94"/>
        <v>4.9525001628034748E-2</v>
      </c>
      <c r="Y75" s="316">
        <f t="shared" si="95"/>
        <v>9.9323420121975203E-2</v>
      </c>
      <c r="Z75" s="392">
        <f t="shared" si="96"/>
        <v>8.5542663375449232E-2</v>
      </c>
      <c r="AA75" s="316">
        <f t="shared" si="97"/>
        <v>3.3768307147117774E-2</v>
      </c>
      <c r="AB75" s="316">
        <f t="shared" si="98"/>
        <v>8.1876346369089775E-2</v>
      </c>
      <c r="AC75" s="392">
        <f t="shared" si="99"/>
        <v>6.6967123257678451E-2</v>
      </c>
      <c r="AE75" s="387">
        <f t="shared" si="100"/>
        <v>-0.33229183755648695</v>
      </c>
      <c r="AF75" s="388">
        <f t="shared" si="101"/>
        <v>-0.31224490279809652</v>
      </c>
      <c r="AG75" s="379">
        <f t="shared" si="102"/>
        <v>-0.31545669340569588</v>
      </c>
      <c r="AI75" s="27">
        <f t="shared" si="103"/>
        <v>3.0794302029194065</v>
      </c>
      <c r="AJ75" s="28">
        <f t="shared" si="104"/>
        <v>3.8721242602355135</v>
      </c>
      <c r="AK75" s="395">
        <f t="shared" si="105"/>
        <v>3.7187571270744417</v>
      </c>
      <c r="AL75" s="28">
        <f t="shared" si="106"/>
        <v>2.4335761265423712</v>
      </c>
      <c r="AM75" s="28">
        <f t="shared" si="107"/>
        <v>3.5561470314909855</v>
      </c>
      <c r="AN75" s="395">
        <f t="shared" si="108"/>
        <v>3.3170337293738288</v>
      </c>
      <c r="AO75" s="377">
        <f t="shared" si="109"/>
        <v>-0.20973168210298881</v>
      </c>
      <c r="AP75" s="378">
        <f t="shared" si="110"/>
        <v>-8.1603070435892808E-2</v>
      </c>
      <c r="AQ75" s="379">
        <f t="shared" si="111"/>
        <v>-0.10802625285094916</v>
      </c>
    </row>
    <row r="76" spans="1:43" ht="19.5" customHeight="1">
      <c r="A76" s="8" t="s">
        <v>194</v>
      </c>
      <c r="B76" s="19">
        <v>754.93000000000006</v>
      </c>
      <c r="C76" s="364">
        <v>6995.1</v>
      </c>
      <c r="D76" s="368">
        <v>7750.0300000000007</v>
      </c>
      <c r="E76" s="19">
        <v>206.24</v>
      </c>
      <c r="F76" s="362">
        <v>6198.7800000000007</v>
      </c>
      <c r="G76" s="370">
        <v>6405.02</v>
      </c>
      <c r="H76" s="338">
        <f t="shared" si="85"/>
        <v>2.4960811199086393E-2</v>
      </c>
      <c r="I76" s="316">
        <f t="shared" si="86"/>
        <v>7.348267278134607E-2</v>
      </c>
      <c r="J76" s="392">
        <f t="shared" si="87"/>
        <v>6.1783513320633345E-2</v>
      </c>
      <c r="K76" s="316">
        <f t="shared" si="88"/>
        <v>7.1971669181580518E-3</v>
      </c>
      <c r="L76" s="316">
        <f t="shared" si="89"/>
        <v>7.376830289990291E-2</v>
      </c>
      <c r="M76" s="392">
        <f t="shared" si="90"/>
        <v>5.6839475882211589E-2</v>
      </c>
      <c r="N76" s="387">
        <f t="shared" si="112"/>
        <v>-0.7268091081292305</v>
      </c>
      <c r="O76" s="388">
        <f t="shared" si="113"/>
        <v>-0.11383968778144697</v>
      </c>
      <c r="P76" s="379">
        <f t="shared" si="114"/>
        <v>-0.17354900561675246</v>
      </c>
      <c r="R76" s="394">
        <v>64.39</v>
      </c>
      <c r="S76" s="362">
        <v>640.42400000000009</v>
      </c>
      <c r="T76" s="367">
        <v>704.81400000000008</v>
      </c>
      <c r="U76" s="19">
        <v>26.289000000000001</v>
      </c>
      <c r="V76" s="119">
        <v>453.65499999999997</v>
      </c>
      <c r="W76" s="368">
        <v>479.94399999999996</v>
      </c>
      <c r="X76" s="338">
        <f t="shared" si="94"/>
        <v>7.9265903437412254E-3</v>
      </c>
      <c r="Y76" s="316">
        <f t="shared" si="95"/>
        <v>3.016429220473495E-2</v>
      </c>
      <c r="Z76" s="392">
        <f t="shared" si="96"/>
        <v>2.4010434929419826E-2</v>
      </c>
      <c r="AA76" s="316">
        <f t="shared" si="97"/>
        <v>3.3047617910252629E-3</v>
      </c>
      <c r="AB76" s="316">
        <f t="shared" si="98"/>
        <v>2.5610863018705295E-2</v>
      </c>
      <c r="AC76" s="392">
        <f t="shared" si="99"/>
        <v>1.8697951053727159E-2</v>
      </c>
      <c r="AE76" s="387">
        <f t="shared" si="100"/>
        <v>-0.59172231712998913</v>
      </c>
      <c r="AF76" s="388">
        <f t="shared" si="101"/>
        <v>-0.29163335540204627</v>
      </c>
      <c r="AG76" s="379">
        <f t="shared" si="102"/>
        <v>-0.31904871356130848</v>
      </c>
      <c r="AI76" s="27">
        <f t="shared" si="103"/>
        <v>0.85292676142158863</v>
      </c>
      <c r="AJ76" s="28">
        <f t="shared" si="104"/>
        <v>0.91553230118225626</v>
      </c>
      <c r="AK76" s="395">
        <f t="shared" si="105"/>
        <v>0.90943389896555249</v>
      </c>
      <c r="AL76" s="28">
        <f t="shared" si="106"/>
        <v>1.2746799844840961</v>
      </c>
      <c r="AM76" s="28">
        <f t="shared" si="107"/>
        <v>0.73184562123514607</v>
      </c>
      <c r="AN76" s="395">
        <f t="shared" si="108"/>
        <v>0.74932474840047325</v>
      </c>
      <c r="AO76" s="377">
        <f t="shared" si="109"/>
        <v>0.49447765287556894</v>
      </c>
      <c r="AP76" s="378">
        <f t="shared" si="110"/>
        <v>-0.20063375121763555</v>
      </c>
      <c r="AQ76" s="379">
        <f t="shared" si="111"/>
        <v>-0.17605364254312214</v>
      </c>
    </row>
    <row r="77" spans="1:43" ht="19.5" customHeight="1">
      <c r="A77" s="8" t="s">
        <v>192</v>
      </c>
      <c r="B77" s="19">
        <v>406.54</v>
      </c>
      <c r="C77" s="364">
        <v>1874.97</v>
      </c>
      <c r="D77" s="368">
        <v>2281.5100000000002</v>
      </c>
      <c r="E77" s="19">
        <v>336.45000000000005</v>
      </c>
      <c r="F77" s="362">
        <v>740.66000000000008</v>
      </c>
      <c r="G77" s="370">
        <v>1077.1100000000001</v>
      </c>
      <c r="H77" s="338">
        <f t="shared" si="85"/>
        <v>1.3441733915563803E-2</v>
      </c>
      <c r="I77" s="316">
        <f t="shared" si="86"/>
        <v>1.9696331286878019E-2</v>
      </c>
      <c r="J77" s="392">
        <f t="shared" si="87"/>
        <v>1.8188278429394231E-2</v>
      </c>
      <c r="K77" s="316">
        <f t="shared" si="88"/>
        <v>1.174111137322671E-2</v>
      </c>
      <c r="L77" s="316">
        <f t="shared" si="89"/>
        <v>8.8141910546659322E-3</v>
      </c>
      <c r="M77" s="392">
        <f t="shared" si="90"/>
        <v>9.5584975327928593E-3</v>
      </c>
      <c r="N77" s="387">
        <f t="shared" si="91"/>
        <v>-0.1724061592955182</v>
      </c>
      <c r="O77" s="388">
        <f t="shared" si="92"/>
        <v>-0.60497501293354028</v>
      </c>
      <c r="P77" s="379">
        <f t="shared" si="93"/>
        <v>-0.52789599870261361</v>
      </c>
      <c r="R77" s="394">
        <v>136.28299999999999</v>
      </c>
      <c r="S77" s="362">
        <v>547.08400000000006</v>
      </c>
      <c r="T77" s="367">
        <v>683.36700000000008</v>
      </c>
      <c r="U77" s="19">
        <v>212.70800000000003</v>
      </c>
      <c r="V77" s="119">
        <v>247.12800000000001</v>
      </c>
      <c r="W77" s="368">
        <v>459.83600000000001</v>
      </c>
      <c r="X77" s="338">
        <f t="shared" si="94"/>
        <v>1.6776821118435863E-2</v>
      </c>
      <c r="Y77" s="316">
        <f t="shared" si="95"/>
        <v>2.5767931302598301E-2</v>
      </c>
      <c r="Z77" s="392">
        <f t="shared" si="96"/>
        <v>2.3279814087706598E-2</v>
      </c>
      <c r="AA77" s="316">
        <f t="shared" si="97"/>
        <v>2.6739292899897359E-2</v>
      </c>
      <c r="AB77" s="316">
        <f t="shared" si="98"/>
        <v>1.3951485944355519E-2</v>
      </c>
      <c r="AC77" s="392">
        <f t="shared" si="99"/>
        <v>1.7914571326533266E-2</v>
      </c>
      <c r="AE77" s="387">
        <f t="shared" si="100"/>
        <v>0.56078160885803841</v>
      </c>
      <c r="AF77" s="388">
        <f t="shared" si="101"/>
        <v>-0.5482814339297073</v>
      </c>
      <c r="AG77" s="379">
        <f t="shared" si="102"/>
        <v>-0.32710242080756025</v>
      </c>
      <c r="AI77" s="27">
        <f t="shared" si="103"/>
        <v>3.352265459733359</v>
      </c>
      <c r="AJ77" s="28">
        <f t="shared" si="104"/>
        <v>2.9178280185816305</v>
      </c>
      <c r="AK77" s="395">
        <f t="shared" si="105"/>
        <v>2.9952399945650034</v>
      </c>
      <c r="AL77" s="28">
        <f t="shared" si="106"/>
        <v>6.3221281022440179</v>
      </c>
      <c r="AM77" s="28">
        <f t="shared" si="107"/>
        <v>3.3365916884940456</v>
      </c>
      <c r="AN77" s="395">
        <f t="shared" si="108"/>
        <v>4.2691647092683196</v>
      </c>
      <c r="AO77" s="377">
        <f t="shared" si="109"/>
        <v>0.88592704789759802</v>
      </c>
      <c r="AP77" s="378">
        <f t="shared" si="110"/>
        <v>0.14351896933115957</v>
      </c>
      <c r="AQ77" s="379">
        <f t="shared" si="111"/>
        <v>0.42531640770519535</v>
      </c>
    </row>
    <row r="78" spans="1:43" ht="19.5" customHeight="1">
      <c r="A78" s="8" t="s">
        <v>189</v>
      </c>
      <c r="B78" s="19">
        <v>111.79999999999998</v>
      </c>
      <c r="C78" s="364">
        <v>246.36</v>
      </c>
      <c r="D78" s="368">
        <v>358.15999999999997</v>
      </c>
      <c r="E78" s="19">
        <v>63.55</v>
      </c>
      <c r="F78" s="362">
        <v>160.49</v>
      </c>
      <c r="G78" s="370">
        <v>224.04000000000002</v>
      </c>
      <c r="H78" s="338">
        <f t="shared" si="85"/>
        <v>3.6965264223939413E-3</v>
      </c>
      <c r="I78" s="316">
        <f t="shared" si="86"/>
        <v>2.5879817681537672E-3</v>
      </c>
      <c r="J78" s="392">
        <f t="shared" si="87"/>
        <v>2.8552641900635267E-3</v>
      </c>
      <c r="K78" s="316">
        <f t="shared" si="88"/>
        <v>2.2177073198649346E-3</v>
      </c>
      <c r="L78" s="316">
        <f t="shared" si="89"/>
        <v>1.9099040347302883E-3</v>
      </c>
      <c r="M78" s="392">
        <f t="shared" si="90"/>
        <v>1.988177425933203E-3</v>
      </c>
      <c r="N78" s="387">
        <f t="shared" si="91"/>
        <v>-0.43157423971377451</v>
      </c>
      <c r="O78" s="388">
        <f t="shared" si="92"/>
        <v>-0.34855496022081506</v>
      </c>
      <c r="P78" s="379">
        <f t="shared" si="93"/>
        <v>-0.37446951083314706</v>
      </c>
      <c r="R78" s="394">
        <v>169.61099999999999</v>
      </c>
      <c r="S78" s="362">
        <v>518.82500000000005</v>
      </c>
      <c r="T78" s="367">
        <v>688.43600000000004</v>
      </c>
      <c r="U78" s="19">
        <v>100.69200000000001</v>
      </c>
      <c r="V78" s="119">
        <v>338.05400000000003</v>
      </c>
      <c r="W78" s="368">
        <v>438.74600000000004</v>
      </c>
      <c r="X78" s="338">
        <f t="shared" si="94"/>
        <v>2.0879591781212809E-2</v>
      </c>
      <c r="Y78" s="316">
        <f t="shared" si="95"/>
        <v>2.443691820281815E-2</v>
      </c>
      <c r="Z78" s="392">
        <f t="shared" si="96"/>
        <v>2.3452496376448348E-2</v>
      </c>
      <c r="AA78" s="316">
        <f t="shared" si="97"/>
        <v>1.2657882546385019E-2</v>
      </c>
      <c r="AB78" s="316">
        <f t="shared" si="98"/>
        <v>1.9084667174230199E-2</v>
      </c>
      <c r="AC78" s="392">
        <f t="shared" si="99"/>
        <v>1.7092934244450554E-2</v>
      </c>
      <c r="AE78" s="387">
        <f t="shared" si="100"/>
        <v>-0.40633567398340903</v>
      </c>
      <c r="AF78" s="388">
        <f t="shared" si="101"/>
        <v>-0.34842384233604778</v>
      </c>
      <c r="AG78" s="379">
        <f t="shared" si="102"/>
        <v>-0.36269166632773414</v>
      </c>
      <c r="AI78" s="27">
        <f t="shared" si="103"/>
        <v>15.170930232558142</v>
      </c>
      <c r="AJ78" s="28">
        <f t="shared" si="104"/>
        <v>21.059628186393894</v>
      </c>
      <c r="AK78" s="395">
        <f t="shared" si="105"/>
        <v>19.221465266919814</v>
      </c>
      <c r="AL78" s="28">
        <f t="shared" si="106"/>
        <v>15.844531864673488</v>
      </c>
      <c r="AM78" s="28">
        <f t="shared" si="107"/>
        <v>21.063866907595489</v>
      </c>
      <c r="AN78" s="395">
        <f t="shared" si="108"/>
        <v>19.583377968219963</v>
      </c>
      <c r="AO78" s="377">
        <f t="shared" si="109"/>
        <v>4.440081272470283E-2</v>
      </c>
      <c r="AP78" s="378">
        <f t="shared" si="110"/>
        <v>2.012723664482277E-4</v>
      </c>
      <c r="AQ78" s="379">
        <f t="shared" si="111"/>
        <v>1.8828569844932759E-2</v>
      </c>
    </row>
    <row r="79" spans="1:43" ht="19.5" customHeight="1">
      <c r="A79" s="8" t="s">
        <v>195</v>
      </c>
      <c r="B79" s="19">
        <v>247.65</v>
      </c>
      <c r="C79" s="364">
        <v>4270.8200000000006</v>
      </c>
      <c r="D79" s="368">
        <v>4518.47</v>
      </c>
      <c r="E79" s="19">
        <v>182.21</v>
      </c>
      <c r="F79" s="362">
        <v>3454.22</v>
      </c>
      <c r="G79" s="370">
        <v>3636.43</v>
      </c>
      <c r="H79" s="338">
        <f t="shared" si="85"/>
        <v>8.1882358542563483E-3</v>
      </c>
      <c r="I79" s="316">
        <f t="shared" si="86"/>
        <v>4.4864443477295318E-2</v>
      </c>
      <c r="J79" s="392">
        <f t="shared" si="87"/>
        <v>3.6021402682813113E-2</v>
      </c>
      <c r="K79" s="316">
        <f t="shared" si="88"/>
        <v>6.3585908851705713E-3</v>
      </c>
      <c r="L79" s="316">
        <f t="shared" si="89"/>
        <v>4.1106789923646678E-2</v>
      </c>
      <c r="M79" s="392">
        <f t="shared" si="90"/>
        <v>3.2270434016185845E-2</v>
      </c>
      <c r="N79" s="387">
        <f t="shared" si="91"/>
        <v>-0.26424389259034925</v>
      </c>
      <c r="O79" s="388">
        <f t="shared" si="92"/>
        <v>-0.19120449937014453</v>
      </c>
      <c r="P79" s="379">
        <f t="shared" si="93"/>
        <v>-0.19520766985284851</v>
      </c>
      <c r="R79" s="394">
        <v>36.488</v>
      </c>
      <c r="S79" s="362">
        <v>486.05100000000004</v>
      </c>
      <c r="T79" s="367">
        <v>522.53899999999999</v>
      </c>
      <c r="U79" s="19">
        <v>24.411000000000001</v>
      </c>
      <c r="V79" s="119">
        <v>398.77</v>
      </c>
      <c r="W79" s="368">
        <v>423.18099999999998</v>
      </c>
      <c r="X79" s="338">
        <f t="shared" si="94"/>
        <v>4.4917755623921389E-3</v>
      </c>
      <c r="Y79" s="316">
        <f t="shared" si="95"/>
        <v>2.2893246334309187E-2</v>
      </c>
      <c r="Z79" s="392">
        <f t="shared" si="96"/>
        <v>1.7800992400241914E-2</v>
      </c>
      <c r="AA79" s="316">
        <f t="shared" si="97"/>
        <v>3.0686804397549428E-3</v>
      </c>
      <c r="AB79" s="316">
        <f t="shared" si="98"/>
        <v>2.2512358170788619E-2</v>
      </c>
      <c r="AC79" s="392">
        <f t="shared" si="99"/>
        <v>1.6486543481879789E-2</v>
      </c>
      <c r="AE79" s="387">
        <f t="shared" si="100"/>
        <v>-0.33098552948914706</v>
      </c>
      <c r="AF79" s="388">
        <f t="shared" si="101"/>
        <v>-0.17957169103653742</v>
      </c>
      <c r="AG79" s="379">
        <f t="shared" si="102"/>
        <v>-0.19014465905894107</v>
      </c>
      <c r="AI79" s="27">
        <f t="shared" si="103"/>
        <v>1.473369674944478</v>
      </c>
      <c r="AJ79" s="28">
        <f t="shared" si="104"/>
        <v>1.1380741871584379</v>
      </c>
      <c r="AK79" s="395">
        <f t="shared" si="105"/>
        <v>1.1564511881234134</v>
      </c>
      <c r="AL79" s="28">
        <f t="shared" si="106"/>
        <v>1.3397179079084574</v>
      </c>
      <c r="AM79" s="28">
        <f t="shared" si="107"/>
        <v>1.1544429712062347</v>
      </c>
      <c r="AN79" s="395">
        <f t="shared" si="108"/>
        <v>1.1637265119911562</v>
      </c>
      <c r="AO79" s="377">
        <f t="shared" si="109"/>
        <v>-9.0711631513019406E-2</v>
      </c>
      <c r="AP79" s="378">
        <f t="shared" si="110"/>
        <v>1.4382879633415368E-2</v>
      </c>
      <c r="AQ79" s="379">
        <f t="shared" si="111"/>
        <v>6.2910773428738638E-3</v>
      </c>
    </row>
    <row r="80" spans="1:43" ht="19.5" customHeight="1">
      <c r="A80" s="8" t="s">
        <v>198</v>
      </c>
      <c r="B80" s="19">
        <v>464.81</v>
      </c>
      <c r="C80" s="364">
        <v>1617.2199999999998</v>
      </c>
      <c r="D80" s="368">
        <v>2082.0299999999997</v>
      </c>
      <c r="E80" s="19">
        <v>702.82</v>
      </c>
      <c r="F80" s="362">
        <v>2669.4500000000003</v>
      </c>
      <c r="G80" s="370">
        <v>3372.2700000000004</v>
      </c>
      <c r="H80" s="338">
        <f t="shared" si="85"/>
        <v>1.5368358196716709E-2</v>
      </c>
      <c r="I80" s="316">
        <f t="shared" si="86"/>
        <v>1.6988698957191243E-2</v>
      </c>
      <c r="J80" s="392">
        <f t="shared" si="87"/>
        <v>1.659801681270372E-2</v>
      </c>
      <c r="K80" s="316">
        <f t="shared" si="88"/>
        <v>2.4526342384696673E-2</v>
      </c>
      <c r="L80" s="316">
        <f t="shared" si="89"/>
        <v>3.1767669795692996E-2</v>
      </c>
      <c r="M80" s="392">
        <f t="shared" si="90"/>
        <v>2.9926223389357985E-2</v>
      </c>
      <c r="N80" s="387">
        <f t="shared" si="91"/>
        <v>0.51205869064779164</v>
      </c>
      <c r="O80" s="388">
        <f t="shared" si="92"/>
        <v>0.65064122382854561</v>
      </c>
      <c r="P80" s="379">
        <f t="shared" si="93"/>
        <v>0.61970288612556057</v>
      </c>
      <c r="R80" s="394">
        <v>69.975999999999999</v>
      </c>
      <c r="S80" s="362">
        <v>139.80100000000002</v>
      </c>
      <c r="T80" s="367">
        <v>209.77700000000002</v>
      </c>
      <c r="U80" s="19">
        <v>110.93199999999999</v>
      </c>
      <c r="V80" s="119">
        <v>210.72500000000002</v>
      </c>
      <c r="W80" s="368">
        <v>321.65700000000004</v>
      </c>
      <c r="X80" s="338">
        <f t="shared" si="94"/>
        <v>8.6142426757825127E-3</v>
      </c>
      <c r="Y80" s="316">
        <f t="shared" si="95"/>
        <v>6.5846973481851877E-3</v>
      </c>
      <c r="Z80" s="392">
        <f t="shared" si="96"/>
        <v>7.1463350730673666E-3</v>
      </c>
      <c r="AA80" s="316">
        <f t="shared" si="97"/>
        <v>1.3945141884514983E-2</v>
      </c>
      <c r="AB80" s="316">
        <f t="shared" si="98"/>
        <v>1.1896373035934079E-2</v>
      </c>
      <c r="AC80" s="392">
        <f t="shared" si="99"/>
        <v>1.2531309573801773E-2</v>
      </c>
      <c r="AE80" s="387">
        <f t="shared" si="100"/>
        <v>0.58528638390305232</v>
      </c>
      <c r="AF80" s="388">
        <f t="shared" si="101"/>
        <v>0.50732112073590319</v>
      </c>
      <c r="AG80" s="379">
        <f t="shared" si="102"/>
        <v>0.5333282485687183</v>
      </c>
      <c r="AI80" s="27">
        <f t="shared" si="103"/>
        <v>1.5054753555216109</v>
      </c>
      <c r="AJ80" s="28">
        <f t="shared" si="104"/>
        <v>0.86445257911725082</v>
      </c>
      <c r="AK80" s="395">
        <f t="shared" si="105"/>
        <v>1.0075599294918904</v>
      </c>
      <c r="AL80" s="28">
        <f t="shared" si="106"/>
        <v>1.5783842235565291</v>
      </c>
      <c r="AM80" s="28">
        <f t="shared" si="107"/>
        <v>0.78939481915750442</v>
      </c>
      <c r="AN80" s="395">
        <f t="shared" si="108"/>
        <v>0.95382931971639284</v>
      </c>
      <c r="AO80" s="377">
        <f t="shared" si="109"/>
        <v>4.8429134205027868E-2</v>
      </c>
      <c r="AP80" s="378">
        <f t="shared" si="110"/>
        <v>-8.6826925817484163E-2</v>
      </c>
      <c r="AQ80" s="379">
        <f t="shared" si="111"/>
        <v>-5.3327457953388231E-2</v>
      </c>
    </row>
    <row r="81" spans="1:43" ht="19.5" customHeight="1">
      <c r="A81" s="8" t="s">
        <v>197</v>
      </c>
      <c r="B81" s="19">
        <v>477.43999999999994</v>
      </c>
      <c r="C81" s="364">
        <v>672.75</v>
      </c>
      <c r="D81" s="368">
        <v>1150.19</v>
      </c>
      <c r="E81" s="19">
        <v>678.17000000000007</v>
      </c>
      <c r="F81" s="362">
        <v>342.19</v>
      </c>
      <c r="G81" s="370">
        <v>1020.3600000000001</v>
      </c>
      <c r="H81" s="338">
        <f t="shared" si="85"/>
        <v>1.578595326572239E-2</v>
      </c>
      <c r="I81" s="316">
        <f t="shared" si="86"/>
        <v>7.0671567402396775E-3</v>
      </c>
      <c r="J81" s="392">
        <f t="shared" si="87"/>
        <v>9.1693553684642857E-3</v>
      </c>
      <c r="K81" s="316">
        <f t="shared" si="88"/>
        <v>2.3666130182734904E-2</v>
      </c>
      <c r="L81" s="316">
        <f t="shared" si="89"/>
        <v>4.0722167215674326E-3</v>
      </c>
      <c r="M81" s="392">
        <f t="shared" si="90"/>
        <v>9.0548862628334371E-3</v>
      </c>
      <c r="N81" s="387">
        <f t="shared" si="91"/>
        <v>0.42042979222520138</v>
      </c>
      <c r="O81" s="388">
        <f t="shared" si="92"/>
        <v>-0.49135637309550351</v>
      </c>
      <c r="P81" s="379">
        <f t="shared" si="93"/>
        <v>-0.11287700292995063</v>
      </c>
      <c r="R81" s="394">
        <v>133.22200000000001</v>
      </c>
      <c r="S81" s="362">
        <v>155.333</v>
      </c>
      <c r="T81" s="367">
        <v>288.55500000000001</v>
      </c>
      <c r="U81" s="19">
        <v>187.15300000000002</v>
      </c>
      <c r="V81" s="119">
        <v>91.355000000000004</v>
      </c>
      <c r="W81" s="368">
        <v>278.50800000000004</v>
      </c>
      <c r="X81" s="338">
        <f t="shared" si="94"/>
        <v>1.6400003397637732E-2</v>
      </c>
      <c r="Y81" s="316">
        <f t="shared" si="95"/>
        <v>7.3162623528132825E-3</v>
      </c>
      <c r="Z81" s="392">
        <f t="shared" si="96"/>
        <v>9.8300133809185643E-3</v>
      </c>
      <c r="AA81" s="316">
        <f t="shared" si="97"/>
        <v>2.3526801455960707E-2</v>
      </c>
      <c r="AB81" s="316">
        <f t="shared" si="98"/>
        <v>5.1574002073686443E-3</v>
      </c>
      <c r="AC81" s="392">
        <f t="shared" si="99"/>
        <v>1.0850284516675787E-2</v>
      </c>
      <c r="AE81" s="387">
        <f t="shared" si="100"/>
        <v>0.40482052513849071</v>
      </c>
      <c r="AF81" s="388">
        <f t="shared" si="101"/>
        <v>-0.4118764203356659</v>
      </c>
      <c r="AG81" s="379">
        <f t="shared" si="102"/>
        <v>-3.4818318864687732E-2</v>
      </c>
      <c r="AI81" s="27">
        <f t="shared" si="103"/>
        <v>2.7903401474530836</v>
      </c>
      <c r="AJ81" s="28">
        <f t="shared" si="104"/>
        <v>2.3089260497956148</v>
      </c>
      <c r="AK81" s="395">
        <f t="shared" si="105"/>
        <v>2.5087594223563063</v>
      </c>
      <c r="AL81" s="28">
        <f t="shared" si="106"/>
        <v>2.7596767772092545</v>
      </c>
      <c r="AM81" s="28">
        <f t="shared" si="107"/>
        <v>2.6697156550454428</v>
      </c>
      <c r="AN81" s="395">
        <f t="shared" si="108"/>
        <v>2.7295072327413856</v>
      </c>
      <c r="AO81" s="377">
        <f t="shared" si="109"/>
        <v>-1.0989115528376494E-2</v>
      </c>
      <c r="AP81" s="378">
        <f t="shared" si="110"/>
        <v>0.15625862304328239</v>
      </c>
      <c r="AQ81" s="379">
        <f t="shared" si="111"/>
        <v>8.7990824635447093E-2</v>
      </c>
    </row>
    <row r="82" spans="1:43" ht="19.5" customHeight="1">
      <c r="A82" s="8" t="s">
        <v>210</v>
      </c>
      <c r="B82" s="19">
        <v>0.18</v>
      </c>
      <c r="C82" s="364">
        <v>3.52</v>
      </c>
      <c r="D82" s="368">
        <v>3.7</v>
      </c>
      <c r="E82" s="19">
        <v>61.16</v>
      </c>
      <c r="F82" s="362">
        <v>15.84</v>
      </c>
      <c r="G82" s="370">
        <v>77</v>
      </c>
      <c r="H82" s="338">
        <f t="shared" si="85"/>
        <v>5.9514736675394414E-6</v>
      </c>
      <c r="I82" s="316">
        <f t="shared" si="86"/>
        <v>3.6977170903966802E-5</v>
      </c>
      <c r="J82" s="392">
        <f t="shared" si="87"/>
        <v>2.9496530889086026E-5</v>
      </c>
      <c r="K82" s="316">
        <f t="shared" si="88"/>
        <v>2.1343033781737121E-3</v>
      </c>
      <c r="L82" s="316">
        <f t="shared" si="89"/>
        <v>1.885032083626878E-4</v>
      </c>
      <c r="M82" s="392">
        <f t="shared" si="90"/>
        <v>6.8331396981278624E-4</v>
      </c>
      <c r="N82" s="387">
        <f t="shared" si="91"/>
        <v>338.77777777777777</v>
      </c>
      <c r="O82" s="388">
        <f t="shared" si="92"/>
        <v>3.5</v>
      </c>
      <c r="P82" s="379">
        <f t="shared" si="93"/>
        <v>19.810810810810811</v>
      </c>
      <c r="R82" s="394">
        <v>1.92</v>
      </c>
      <c r="S82" s="362">
        <v>96.914999999999992</v>
      </c>
      <c r="T82" s="367">
        <v>98.834999999999994</v>
      </c>
      <c r="U82" s="19">
        <v>55.427000000000007</v>
      </c>
      <c r="V82" s="119">
        <v>183.83199999999999</v>
      </c>
      <c r="W82" s="368">
        <v>239.25900000000001</v>
      </c>
      <c r="X82" s="338">
        <f t="shared" si="94"/>
        <v>2.3635740736112985E-4</v>
      </c>
      <c r="Y82" s="316">
        <f t="shared" si="95"/>
        <v>4.5647451985276737E-3</v>
      </c>
      <c r="Z82" s="392">
        <f t="shared" si="96"/>
        <v>3.3669469338707919E-3</v>
      </c>
      <c r="AA82" s="316">
        <f t="shared" si="97"/>
        <v>6.9676682943876625E-3</v>
      </c>
      <c r="AB82" s="316">
        <f t="shared" si="98"/>
        <v>1.037814235587535E-2</v>
      </c>
      <c r="AC82" s="392">
        <f t="shared" si="99"/>
        <v>9.3211980380288259E-3</v>
      </c>
      <c r="AE82" s="387">
        <f t="shared" si="100"/>
        <v>27.868229166666669</v>
      </c>
      <c r="AF82" s="388">
        <f t="shared" si="101"/>
        <v>0.89683743486560397</v>
      </c>
      <c r="AG82" s="379">
        <f t="shared" si="102"/>
        <v>1.4207922294733653</v>
      </c>
      <c r="AI82" s="27">
        <f t="shared" si="103"/>
        <v>106.66666666666666</v>
      </c>
      <c r="AJ82" s="28">
        <f t="shared" si="104"/>
        <v>275.3267045454545</v>
      </c>
      <c r="AK82" s="395">
        <f t="shared" si="105"/>
        <v>267.12162162162156</v>
      </c>
      <c r="AL82" s="28">
        <f t="shared" si="106"/>
        <v>9.0626226291693932</v>
      </c>
      <c r="AM82" s="28">
        <f t="shared" si="107"/>
        <v>116.05555555555556</v>
      </c>
      <c r="AN82" s="395">
        <f t="shared" si="108"/>
        <v>31.072597402597406</v>
      </c>
      <c r="AO82" s="377">
        <f t="shared" si="109"/>
        <v>-0.91503791285153691</v>
      </c>
      <c r="AP82" s="378">
        <f t="shared" si="110"/>
        <v>-0.57848057002986575</v>
      </c>
      <c r="AQ82" s="379">
        <f t="shared" si="111"/>
        <v>-0.88367621754478631</v>
      </c>
    </row>
    <row r="83" spans="1:43" ht="19.5" customHeight="1">
      <c r="A83" s="8" t="s">
        <v>211</v>
      </c>
      <c r="B83" s="19">
        <v>62.72</v>
      </c>
      <c r="C83" s="364">
        <v>621.66</v>
      </c>
      <c r="D83" s="368">
        <v>684.38</v>
      </c>
      <c r="E83" s="19">
        <v>168.06</v>
      </c>
      <c r="F83" s="362">
        <v>616.9899999999999</v>
      </c>
      <c r="G83" s="370">
        <v>785.05</v>
      </c>
      <c r="H83" s="338">
        <f t="shared" si="85"/>
        <v>2.0737579357115207E-3</v>
      </c>
      <c r="I83" s="316">
        <f t="shared" si="86"/>
        <v>6.5304625182272726E-3</v>
      </c>
      <c r="J83" s="392">
        <f t="shared" si="87"/>
        <v>5.4559015702358628E-3</v>
      </c>
      <c r="K83" s="316">
        <f t="shared" si="88"/>
        <v>5.8647976739024544E-3</v>
      </c>
      <c r="L83" s="316">
        <f t="shared" si="89"/>
        <v>7.3424617757383032E-3</v>
      </c>
      <c r="M83" s="392">
        <f t="shared" si="90"/>
        <v>6.9666965195003608E-3</v>
      </c>
      <c r="N83" s="387">
        <f t="shared" si="91"/>
        <v>1.6795280612244898</v>
      </c>
      <c r="O83" s="388">
        <f t="shared" si="92"/>
        <v>-7.5121449023583193E-3</v>
      </c>
      <c r="P83" s="379">
        <f t="shared" si="93"/>
        <v>0.14709664221631252</v>
      </c>
      <c r="R83" s="394">
        <v>23.916</v>
      </c>
      <c r="S83" s="362">
        <v>158.17699999999999</v>
      </c>
      <c r="T83" s="367">
        <v>182.09299999999999</v>
      </c>
      <c r="U83" s="19">
        <v>25.519000000000002</v>
      </c>
      <c r="V83" s="119">
        <v>213.27800000000002</v>
      </c>
      <c r="W83" s="368">
        <v>238.79700000000003</v>
      </c>
      <c r="X83" s="338">
        <f t="shared" si="94"/>
        <v>2.944126955442074E-3</v>
      </c>
      <c r="Y83" s="316">
        <f t="shared" si="95"/>
        <v>7.4502161818863124E-3</v>
      </c>
      <c r="Z83" s="392">
        <f t="shared" si="96"/>
        <v>6.2032424548928424E-3</v>
      </c>
      <c r="AA83" s="316">
        <f t="shared" si="97"/>
        <v>3.2079659228260371E-3</v>
      </c>
      <c r="AB83" s="316">
        <f t="shared" si="98"/>
        <v>1.2040501356545014E-2</v>
      </c>
      <c r="AC83" s="392">
        <f t="shared" si="99"/>
        <v>9.3031991602705415E-3</v>
      </c>
      <c r="AE83" s="387">
        <f t="shared" si="100"/>
        <v>6.7026258571667566E-2</v>
      </c>
      <c r="AF83" s="388">
        <f t="shared" si="101"/>
        <v>0.34835026584143097</v>
      </c>
      <c r="AG83" s="379">
        <f t="shared" si="102"/>
        <v>0.31140131690949152</v>
      </c>
      <c r="AI83" s="27">
        <f t="shared" si="103"/>
        <v>3.8131377551020407</v>
      </c>
      <c r="AJ83" s="28">
        <f t="shared" si="104"/>
        <v>2.5444294308786155</v>
      </c>
      <c r="AK83" s="395">
        <f t="shared" si="105"/>
        <v>2.6607001957976562</v>
      </c>
      <c r="AL83" s="28">
        <f t="shared" si="106"/>
        <v>1.5184457931691064</v>
      </c>
      <c r="AM83" s="28">
        <f t="shared" si="107"/>
        <v>3.4567497042091455</v>
      </c>
      <c r="AN83" s="395">
        <f t="shared" si="108"/>
        <v>3.0418062543787023</v>
      </c>
      <c r="AO83" s="377">
        <f>(AL83-AI83)/AI83</f>
        <v>-0.60178574950841968</v>
      </c>
      <c r="AP83" s="378">
        <f>(AM83-AJ83)/AJ83</f>
        <v>0.35855593488222515</v>
      </c>
      <c r="AQ83" s="379">
        <f>(AN83-AK83)/AK83</f>
        <v>0.14323525032356893</v>
      </c>
    </row>
    <row r="84" spans="1:43" ht="19.5" customHeight="1">
      <c r="A84" s="8" t="s">
        <v>214</v>
      </c>
      <c r="B84" s="19">
        <v>270</v>
      </c>
      <c r="C84" s="364">
        <v>388.8</v>
      </c>
      <c r="D84" s="368">
        <v>658.8</v>
      </c>
      <c r="E84" s="19">
        <v>166.56</v>
      </c>
      <c r="F84" s="362">
        <v>658.81999999999994</v>
      </c>
      <c r="G84" s="370">
        <v>825.37999999999988</v>
      </c>
      <c r="H84" s="338">
        <f t="shared" si="85"/>
        <v>8.9272105013091622E-3</v>
      </c>
      <c r="I84" s="316">
        <f t="shared" si="86"/>
        <v>4.0842966043926968E-3</v>
      </c>
      <c r="J84" s="392">
        <f t="shared" si="87"/>
        <v>5.2519769053323978E-3</v>
      </c>
      <c r="K84" s="316">
        <f t="shared" si="88"/>
        <v>5.8124521038033609E-3</v>
      </c>
      <c r="L84" s="316">
        <f t="shared" si="89"/>
        <v>7.8402578114587108E-3</v>
      </c>
      <c r="M84" s="392">
        <f t="shared" si="90"/>
        <v>7.3245933039490568E-3</v>
      </c>
      <c r="N84" s="387">
        <f t="shared" si="91"/>
        <v>-0.38311111111111112</v>
      </c>
      <c r="O84" s="388">
        <f t="shared" si="92"/>
        <v>0.69449588477366231</v>
      </c>
      <c r="P84" s="379">
        <f t="shared" si="93"/>
        <v>0.25285367334547654</v>
      </c>
      <c r="R84" s="394">
        <v>67.14</v>
      </c>
      <c r="S84" s="362">
        <v>62.338000000000001</v>
      </c>
      <c r="T84" s="367">
        <v>129.47800000000001</v>
      </c>
      <c r="U84" s="19">
        <v>57.518000000000001</v>
      </c>
      <c r="V84" s="119">
        <v>129.47399999999999</v>
      </c>
      <c r="W84" s="368">
        <v>186.99199999999999</v>
      </c>
      <c r="X84" s="338">
        <f t="shared" si="94"/>
        <v>8.2651230886595095E-3</v>
      </c>
      <c r="Y84" s="316">
        <f t="shared" si="95"/>
        <v>2.9361511240346507E-3</v>
      </c>
      <c r="Z84" s="392">
        <f t="shared" si="96"/>
        <v>4.4108418586909738E-3</v>
      </c>
      <c r="AA84" s="316">
        <f t="shared" si="97"/>
        <v>7.2305256455624427E-3</v>
      </c>
      <c r="AB84" s="316">
        <f t="shared" si="98"/>
        <v>7.3093890257659435E-3</v>
      </c>
      <c r="AC84" s="392">
        <f t="shared" si="99"/>
        <v>7.2849483761408601E-3</v>
      </c>
      <c r="AE84" s="387">
        <f t="shared" si="100"/>
        <v>-0.14331248138218647</v>
      </c>
      <c r="AF84" s="388">
        <f t="shared" si="101"/>
        <v>1.0769674997593761</v>
      </c>
      <c r="AG84" s="379">
        <f t="shared" si="102"/>
        <v>0.44419901450439442</v>
      </c>
      <c r="AI84" s="27">
        <f t="shared" si="103"/>
        <v>2.4866666666666668</v>
      </c>
      <c r="AJ84" s="28">
        <f t="shared" si="104"/>
        <v>1.603343621399177</v>
      </c>
      <c r="AK84" s="395">
        <f t="shared" si="105"/>
        <v>1.9653612629022468</v>
      </c>
      <c r="AL84" s="28">
        <f t="shared" si="106"/>
        <v>3.4532901056676275</v>
      </c>
      <c r="AM84" s="28">
        <f t="shared" si="107"/>
        <v>1.9652408852190282</v>
      </c>
      <c r="AN84" s="395">
        <f t="shared" si="108"/>
        <v>2.2655261818798618</v>
      </c>
      <c r="AO84" s="377">
        <f t="shared" ref="AO84:AO97" si="127">(AL84-AI84)/AI84</f>
        <v>0.38872256260092253</v>
      </c>
      <c r="AP84" s="378">
        <f t="shared" ref="AP84:AP97" si="128">(AM84-AJ84)/AJ84</f>
        <v>0.22571410082639506</v>
      </c>
      <c r="AQ84" s="379">
        <f t="shared" ref="AQ84:AQ97" si="129">(AN84-AK84)/AK84</f>
        <v>0.15272760517033993</v>
      </c>
    </row>
    <row r="85" spans="1:43" ht="19.5" customHeight="1">
      <c r="A85" s="8" t="s">
        <v>213</v>
      </c>
      <c r="B85" s="19"/>
      <c r="C85" s="364"/>
      <c r="D85" s="368"/>
      <c r="E85" s="19"/>
      <c r="F85" s="362">
        <v>429.66</v>
      </c>
      <c r="G85" s="370">
        <v>429.66</v>
      </c>
      <c r="H85" s="338">
        <f t="shared" si="85"/>
        <v>0</v>
      </c>
      <c r="I85" s="316">
        <f t="shared" si="86"/>
        <v>0</v>
      </c>
      <c r="J85" s="392">
        <f t="shared" si="87"/>
        <v>0</v>
      </c>
      <c r="K85" s="316">
        <f t="shared" si="88"/>
        <v>0</v>
      </c>
      <c r="L85" s="316">
        <f t="shared" si="89"/>
        <v>5.1131495268379066E-3</v>
      </c>
      <c r="M85" s="392">
        <f t="shared" si="90"/>
        <v>3.8128919515553472E-3</v>
      </c>
      <c r="N85" s="387"/>
      <c r="O85" s="388"/>
      <c r="P85" s="379"/>
      <c r="R85" s="394"/>
      <c r="S85" s="362"/>
      <c r="T85" s="367"/>
      <c r="U85" s="19"/>
      <c r="V85" s="119">
        <v>177.11600000000001</v>
      </c>
      <c r="W85" s="368">
        <v>177.11600000000001</v>
      </c>
      <c r="X85" s="338">
        <f t="shared" si="94"/>
        <v>0</v>
      </c>
      <c r="Y85" s="316">
        <f t="shared" si="95"/>
        <v>0</v>
      </c>
      <c r="Z85" s="392">
        <f t="shared" si="96"/>
        <v>0</v>
      </c>
      <c r="AA85" s="316">
        <f t="shared" si="97"/>
        <v>0</v>
      </c>
      <c r="AB85" s="316">
        <f t="shared" si="98"/>
        <v>9.9989939809348675E-3</v>
      </c>
      <c r="AC85" s="392">
        <f t="shared" si="99"/>
        <v>6.9001931451001365E-3</v>
      </c>
      <c r="AE85" s="387"/>
      <c r="AF85" s="388"/>
      <c r="AG85" s="379"/>
      <c r="AI85" s="27"/>
      <c r="AJ85" s="28"/>
      <c r="AK85" s="395"/>
      <c r="AL85" s="28"/>
      <c r="AM85" s="28">
        <f t="shared" si="107"/>
        <v>4.1222361867523158</v>
      </c>
      <c r="AN85" s="395">
        <f t="shared" si="108"/>
        <v>4.1222361867523158</v>
      </c>
      <c r="AO85" s="377"/>
      <c r="AP85" s="378"/>
      <c r="AQ85" s="379"/>
    </row>
    <row r="86" spans="1:43" ht="19.5" customHeight="1">
      <c r="A86" s="8" t="s">
        <v>216</v>
      </c>
      <c r="B86" s="19">
        <v>87.92</v>
      </c>
      <c r="C86" s="364">
        <v>882.2600000000001</v>
      </c>
      <c r="D86" s="368">
        <v>970.18000000000006</v>
      </c>
      <c r="E86" s="19">
        <v>40.549999999999997</v>
      </c>
      <c r="F86" s="362">
        <v>485.63999999999993</v>
      </c>
      <c r="G86" s="370">
        <v>526.18999999999994</v>
      </c>
      <c r="H86" s="338">
        <f t="shared" si="85"/>
        <v>2.9069642491670426E-3</v>
      </c>
      <c r="I86" s="316">
        <f t="shared" si="86"/>
        <v>9.2680337504925433E-3</v>
      </c>
      <c r="J86" s="392">
        <f t="shared" si="87"/>
        <v>7.7343092805333725E-3</v>
      </c>
      <c r="K86" s="316">
        <f t="shared" si="88"/>
        <v>1.4150752450121653E-3</v>
      </c>
      <c r="L86" s="316">
        <f t="shared" si="89"/>
        <v>5.7793370018469504E-3</v>
      </c>
      <c r="M86" s="392">
        <f t="shared" si="90"/>
        <v>4.6695191918933758E-3</v>
      </c>
      <c r="N86" s="387">
        <f t="shared" si="91"/>
        <v>-0.53878525932666066</v>
      </c>
      <c r="O86" s="388">
        <f t="shared" si="92"/>
        <v>-0.44955001926869642</v>
      </c>
      <c r="P86" s="379">
        <f t="shared" si="93"/>
        <v>-0.457636727205261</v>
      </c>
      <c r="R86" s="394">
        <v>26.317</v>
      </c>
      <c r="S86" s="362">
        <v>220.92</v>
      </c>
      <c r="T86" s="367">
        <v>247.23699999999999</v>
      </c>
      <c r="U86" s="19">
        <v>14.088999999999999</v>
      </c>
      <c r="V86" s="119">
        <v>125.69000000000001</v>
      </c>
      <c r="W86" s="368">
        <v>139.779</v>
      </c>
      <c r="X86" s="338">
        <f t="shared" si="94"/>
        <v>3.2396968174598201E-3</v>
      </c>
      <c r="Y86" s="316">
        <f t="shared" si="95"/>
        <v>1.0405443009428198E-2</v>
      </c>
      <c r="Z86" s="392">
        <f t="shared" si="96"/>
        <v>8.4224602528397124E-3</v>
      </c>
      <c r="AA86" s="316">
        <f t="shared" si="97"/>
        <v>1.7711129702063571E-3</v>
      </c>
      <c r="AB86" s="316">
        <f t="shared" si="98"/>
        <v>7.0957652242807177E-3</v>
      </c>
      <c r="AC86" s="392">
        <f t="shared" si="99"/>
        <v>5.4455955285177618E-3</v>
      </c>
      <c r="AE86" s="387">
        <f t="shared" si="100"/>
        <v>-0.46464262643918386</v>
      </c>
      <c r="AF86" s="388">
        <f t="shared" si="101"/>
        <v>-0.43106101756291859</v>
      </c>
      <c r="AG86" s="379">
        <f t="shared" si="102"/>
        <v>-0.43463559256907341</v>
      </c>
      <c r="AI86" s="27">
        <f t="shared" si="103"/>
        <v>2.993289353958144</v>
      </c>
      <c r="AJ86" s="28">
        <f t="shared" si="104"/>
        <v>2.5040237571690884</v>
      </c>
      <c r="AK86" s="395">
        <f t="shared" si="105"/>
        <v>2.5483621595992494</v>
      </c>
      <c r="AL86" s="28">
        <f t="shared" si="106"/>
        <v>3.4744759556103579</v>
      </c>
      <c r="AM86" s="28">
        <f t="shared" si="107"/>
        <v>2.5881311259369086</v>
      </c>
      <c r="AN86" s="395">
        <f t="shared" si="108"/>
        <v>2.6564358881772749</v>
      </c>
      <c r="AO86" s="377">
        <f t="shared" si="127"/>
        <v>0.16075512412988807</v>
      </c>
      <c r="AP86" s="378">
        <f t="shared" si="128"/>
        <v>3.3588886098631657E-2</v>
      </c>
      <c r="AQ86" s="379">
        <f t="shared" si="129"/>
        <v>4.2409093295837128E-2</v>
      </c>
    </row>
    <row r="87" spans="1:43" ht="19.5" customHeight="1">
      <c r="A87" s="8" t="s">
        <v>217</v>
      </c>
      <c r="B87" s="19">
        <v>11.26</v>
      </c>
      <c r="C87" s="364">
        <v>13.96</v>
      </c>
      <c r="D87" s="368">
        <v>25.22</v>
      </c>
      <c r="E87" s="19">
        <v>111.42</v>
      </c>
      <c r="F87" s="362">
        <v>233.9</v>
      </c>
      <c r="G87" s="370">
        <v>345.32</v>
      </c>
      <c r="H87" s="338">
        <f t="shared" si="85"/>
        <v>3.7229774164718947E-4</v>
      </c>
      <c r="I87" s="316">
        <f t="shared" si="86"/>
        <v>1.4664809824414108E-4</v>
      </c>
      <c r="J87" s="392">
        <f t="shared" si="87"/>
        <v>2.0105473216831067E-4</v>
      </c>
      <c r="K87" s="316">
        <f t="shared" si="88"/>
        <v>3.8882289469606775E-3</v>
      </c>
      <c r="L87" s="316">
        <f t="shared" si="89"/>
        <v>2.7835164416687296E-3</v>
      </c>
      <c r="M87" s="392">
        <f t="shared" si="90"/>
        <v>3.0644412994253419E-3</v>
      </c>
      <c r="N87" s="387">
        <f t="shared" si="91"/>
        <v>8.8952042628774421</v>
      </c>
      <c r="O87" s="388">
        <f t="shared" si="92"/>
        <v>15.755014326647563</v>
      </c>
      <c r="P87" s="379">
        <f t="shared" si="93"/>
        <v>12.692307692307693</v>
      </c>
      <c r="R87" s="394">
        <v>2.6629999999999998</v>
      </c>
      <c r="S87" s="362">
        <v>4.673</v>
      </c>
      <c r="T87" s="367">
        <v>7.3360000000000003</v>
      </c>
      <c r="U87" s="19">
        <v>31.837</v>
      </c>
      <c r="V87" s="119">
        <v>100.78699999999999</v>
      </c>
      <c r="W87" s="368">
        <v>132.624</v>
      </c>
      <c r="X87" s="338">
        <f t="shared" si="94"/>
        <v>3.2782279989723376E-4</v>
      </c>
      <c r="Y87" s="316">
        <f t="shared" si="95"/>
        <v>2.2010064812175435E-4</v>
      </c>
      <c r="Z87" s="392">
        <f t="shared" si="96"/>
        <v>2.4991068656726999E-4</v>
      </c>
      <c r="AA87" s="316">
        <f t="shared" si="97"/>
        <v>4.0021948777386471E-3</v>
      </c>
      <c r="AB87" s="316">
        <f t="shared" si="98"/>
        <v>5.6898789852779103E-3</v>
      </c>
      <c r="AC87" s="392">
        <f t="shared" si="99"/>
        <v>5.1668466749235547E-3</v>
      </c>
      <c r="AE87" s="387">
        <f t="shared" si="100"/>
        <v>10.955313556139693</v>
      </c>
      <c r="AF87" s="388">
        <f t="shared" si="101"/>
        <v>20.567943505242884</v>
      </c>
      <c r="AG87" s="379">
        <f t="shared" si="102"/>
        <v>17.078516902944383</v>
      </c>
      <c r="AI87" s="27">
        <f t="shared" si="103"/>
        <v>2.3650088809946714</v>
      </c>
      <c r="AJ87" s="28">
        <f t="shared" si="104"/>
        <v>3.3474212034383957</v>
      </c>
      <c r="AK87" s="395">
        <f t="shared" si="105"/>
        <v>2.9088025376685174</v>
      </c>
      <c r="AL87" s="28">
        <f t="shared" si="106"/>
        <v>2.8573864656255612</v>
      </c>
      <c r="AM87" s="28">
        <f t="shared" si="107"/>
        <v>4.3089781958101749</v>
      </c>
      <c r="AN87" s="395">
        <f t="shared" si="108"/>
        <v>3.8406116066257385</v>
      </c>
      <c r="AO87" s="377">
        <f t="shared" si="127"/>
        <v>0.20819270007299356</v>
      </c>
      <c r="AP87" s="378">
        <f t="shared" si="128"/>
        <v>0.28725306256173844</v>
      </c>
      <c r="AQ87" s="379">
        <f t="shared" si="129"/>
        <v>0.32034112212515153</v>
      </c>
    </row>
    <row r="88" spans="1:43" ht="19.5" customHeight="1">
      <c r="A88" s="8" t="s">
        <v>215</v>
      </c>
      <c r="B88" s="19">
        <v>149.91</v>
      </c>
      <c r="C88" s="364">
        <v>688.67</v>
      </c>
      <c r="D88" s="368">
        <v>838.57999999999993</v>
      </c>
      <c r="E88" s="19">
        <v>129.51</v>
      </c>
      <c r="F88" s="362">
        <v>242.93</v>
      </c>
      <c r="G88" s="370">
        <v>372.44</v>
      </c>
      <c r="H88" s="338">
        <f t="shared" si="85"/>
        <v>4.9565856527824309E-3</v>
      </c>
      <c r="I88" s="316">
        <f t="shared" si="86"/>
        <v>7.2343943995553453E-3</v>
      </c>
      <c r="J88" s="392">
        <f t="shared" si="87"/>
        <v>6.6851894251269608E-3</v>
      </c>
      <c r="K88" s="316">
        <f t="shared" si="88"/>
        <v>4.5195165223557467E-3</v>
      </c>
      <c r="L88" s="316">
        <f t="shared" si="89"/>
        <v>2.8909775509815498E-3</v>
      </c>
      <c r="M88" s="392">
        <f t="shared" si="90"/>
        <v>3.3051098041178453E-3</v>
      </c>
      <c r="N88" s="387">
        <f t="shared" si="91"/>
        <v>-0.13608164898939368</v>
      </c>
      <c r="O88" s="388">
        <f t="shared" si="92"/>
        <v>-0.64724759318686742</v>
      </c>
      <c r="P88" s="379">
        <f t="shared" si="93"/>
        <v>-0.55586825347611435</v>
      </c>
      <c r="R88" s="394">
        <v>49.588999999999999</v>
      </c>
      <c r="S88" s="362">
        <v>508.33899999999994</v>
      </c>
      <c r="T88" s="367">
        <v>557.92799999999988</v>
      </c>
      <c r="U88" s="19">
        <v>30.617000000000001</v>
      </c>
      <c r="V88" s="119">
        <v>98.972999999999985</v>
      </c>
      <c r="W88" s="368">
        <v>129.58999999999997</v>
      </c>
      <c r="X88" s="338">
        <f t="shared" si="94"/>
        <v>6.1045455591828479E-3</v>
      </c>
      <c r="Y88" s="316">
        <f t="shared" si="95"/>
        <v>2.3943022333739454E-2</v>
      </c>
      <c r="Z88" s="392">
        <f t="shared" si="96"/>
        <v>1.9006566185264966E-2</v>
      </c>
      <c r="AA88" s="316">
        <f t="shared" si="97"/>
        <v>3.8488299956567565E-3</v>
      </c>
      <c r="AB88" s="316">
        <f t="shared" si="98"/>
        <v>5.5874705349887449E-3</v>
      </c>
      <c r="AC88" s="392">
        <f t="shared" si="99"/>
        <v>5.0486462525888478E-3</v>
      </c>
      <c r="AE88" s="387">
        <f t="shared" si="100"/>
        <v>-0.38258484744600613</v>
      </c>
      <c r="AF88" s="388">
        <f t="shared" si="101"/>
        <v>-0.80530118680644225</v>
      </c>
      <c r="AG88" s="379">
        <f t="shared" si="102"/>
        <v>-0.76772988629357197</v>
      </c>
      <c r="AI88" s="27">
        <f t="shared" si="103"/>
        <v>3.3079180841838434</v>
      </c>
      <c r="AJ88" s="28">
        <f t="shared" si="104"/>
        <v>7.3814599154892759</v>
      </c>
      <c r="AK88" s="395">
        <f t="shared" si="105"/>
        <v>6.6532471559064117</v>
      </c>
      <c r="AL88" s="28">
        <f t="shared" si="106"/>
        <v>2.364064550999923</v>
      </c>
      <c r="AM88" s="28">
        <f t="shared" si="107"/>
        <v>4.0741365825546447</v>
      </c>
      <c r="AN88" s="395">
        <f t="shared" si="108"/>
        <v>3.4794866287187194</v>
      </c>
      <c r="AO88" s="377">
        <f t="shared" si="127"/>
        <v>-0.28533159200548813</v>
      </c>
      <c r="AP88" s="378">
        <f t="shared" si="128"/>
        <v>-0.44805815797963416</v>
      </c>
      <c r="AQ88" s="379">
        <f t="shared" si="129"/>
        <v>-0.47702429397503898</v>
      </c>
    </row>
    <row r="89" spans="1:43" ht="19.5" customHeight="1">
      <c r="A89" s="8" t="s">
        <v>209</v>
      </c>
      <c r="B89" s="19">
        <v>908.94999999999993</v>
      </c>
      <c r="C89" s="364">
        <v>560.76</v>
      </c>
      <c r="D89" s="368">
        <v>1469.71</v>
      </c>
      <c r="E89" s="19">
        <v>228.51</v>
      </c>
      <c r="F89" s="362">
        <v>386.85999999999996</v>
      </c>
      <c r="G89" s="370">
        <v>615.36999999999989</v>
      </c>
      <c r="H89" s="338">
        <f t="shared" si="85"/>
        <v>3.0053288833944303E-2</v>
      </c>
      <c r="I89" s="316">
        <f t="shared" si="86"/>
        <v>5.8907154420762562E-3</v>
      </c>
      <c r="J89" s="392">
        <f t="shared" si="87"/>
        <v>1.1716580111621248E-2</v>
      </c>
      <c r="K89" s="316">
        <f t="shared" si="88"/>
        <v>7.9743241488959282E-3</v>
      </c>
      <c r="L89" s="316">
        <f t="shared" si="89"/>
        <v>4.6038100496962999E-3</v>
      </c>
      <c r="M89" s="392">
        <f t="shared" si="90"/>
        <v>5.4609210078401839E-3</v>
      </c>
      <c r="N89" s="387">
        <f t="shared" si="91"/>
        <v>-0.74860003300511579</v>
      </c>
      <c r="O89" s="388">
        <f t="shared" si="92"/>
        <v>-0.31011484414009566</v>
      </c>
      <c r="P89" s="379">
        <f t="shared" si="93"/>
        <v>-0.5812983513754415</v>
      </c>
      <c r="R89" s="394">
        <v>180.47800000000001</v>
      </c>
      <c r="S89" s="362">
        <v>144.31899999999999</v>
      </c>
      <c r="T89" s="367">
        <v>324.79700000000003</v>
      </c>
      <c r="U89" s="19">
        <v>41.674999999999997</v>
      </c>
      <c r="V89" s="119">
        <v>81.393999999999991</v>
      </c>
      <c r="W89" s="368">
        <v>123.06899999999999</v>
      </c>
      <c r="X89" s="338">
        <f t="shared" si="94"/>
        <v>2.221735008631354E-2</v>
      </c>
      <c r="Y89" s="316">
        <f t="shared" si="95"/>
        <v>6.7974974184214559E-3</v>
      </c>
      <c r="Z89" s="392">
        <f t="shared" si="96"/>
        <v>1.1064645755860088E-2</v>
      </c>
      <c r="AA89" s="316">
        <f t="shared" si="97"/>
        <v>5.238919230133433E-3</v>
      </c>
      <c r="AB89" s="316">
        <f t="shared" si="98"/>
        <v>4.5950570026661195E-3</v>
      </c>
      <c r="AC89" s="392">
        <f t="shared" si="99"/>
        <v>4.7945971576499498E-3</v>
      </c>
      <c r="AE89" s="387">
        <f t="shared" si="100"/>
        <v>-0.76908542869491014</v>
      </c>
      <c r="AF89" s="388">
        <f t="shared" si="101"/>
        <v>-0.43601327614520613</v>
      </c>
      <c r="AG89" s="379">
        <f t="shared" si="102"/>
        <v>-0.62108948050628554</v>
      </c>
      <c r="AI89" s="27">
        <f t="shared" si="103"/>
        <v>1.9855657626932177</v>
      </c>
      <c r="AJ89" s="28">
        <f t="shared" si="104"/>
        <v>2.5736322134246374</v>
      </c>
      <c r="AK89" s="395">
        <f t="shared" si="105"/>
        <v>2.209939375795225</v>
      </c>
      <c r="AL89" s="28">
        <f t="shared" si="106"/>
        <v>1.8237713885606757</v>
      </c>
      <c r="AM89" s="28">
        <f t="shared" si="107"/>
        <v>2.1039652587499353</v>
      </c>
      <c r="AN89" s="395">
        <f t="shared" si="108"/>
        <v>1.9999187480702667</v>
      </c>
      <c r="AO89" s="377">
        <f t="shared" si="127"/>
        <v>-8.1485275971461379E-2</v>
      </c>
      <c r="AP89" s="378">
        <f t="shared" si="128"/>
        <v>-0.18249186974922638</v>
      </c>
      <c r="AQ89" s="379">
        <f t="shared" si="129"/>
        <v>-9.5034565212624655E-2</v>
      </c>
    </row>
    <row r="90" spans="1:43" ht="19.5" customHeight="1">
      <c r="A90" s="8" t="s">
        <v>218</v>
      </c>
      <c r="B90" s="19">
        <v>86.78</v>
      </c>
      <c r="C90" s="364">
        <v>833.93</v>
      </c>
      <c r="D90" s="368">
        <v>920.70999999999992</v>
      </c>
      <c r="E90" s="19">
        <v>193.98000000000002</v>
      </c>
      <c r="F90" s="362">
        <v>271.16000000000003</v>
      </c>
      <c r="G90" s="370">
        <v>465.14000000000004</v>
      </c>
      <c r="H90" s="338">
        <f t="shared" si="85"/>
        <v>2.8692715826059596E-3</v>
      </c>
      <c r="I90" s="316">
        <f t="shared" si="86"/>
        <v>8.7603329920298376E-3</v>
      </c>
      <c r="J90" s="392">
        <f t="shared" si="87"/>
        <v>7.3399326905109162E-3</v>
      </c>
      <c r="K90" s="316">
        <f t="shared" si="88"/>
        <v>6.7693291252147935E-3</v>
      </c>
      <c r="L90" s="316">
        <f t="shared" si="89"/>
        <v>3.2269273977036887E-3</v>
      </c>
      <c r="M90" s="392">
        <f t="shared" si="90"/>
        <v>4.1277488301132391E-3</v>
      </c>
      <c r="N90" s="387">
        <f t="shared" si="91"/>
        <v>1.2353076745793963</v>
      </c>
      <c r="O90" s="388">
        <f t="shared" si="92"/>
        <v>-0.67484081397719231</v>
      </c>
      <c r="P90" s="379">
        <f t="shared" si="93"/>
        <v>-0.49480292383052199</v>
      </c>
      <c r="R90" s="394">
        <v>29.033000000000001</v>
      </c>
      <c r="S90" s="362">
        <v>213.32000000000002</v>
      </c>
      <c r="T90" s="367">
        <v>242.35300000000001</v>
      </c>
      <c r="U90" s="19">
        <v>35.670999999999999</v>
      </c>
      <c r="V90" s="119">
        <v>78.105999999999995</v>
      </c>
      <c r="W90" s="368">
        <v>113.77699999999999</v>
      </c>
      <c r="X90" s="338">
        <f t="shared" si="94"/>
        <v>3.5740440666227518E-3</v>
      </c>
      <c r="Y90" s="316">
        <f t="shared" si="95"/>
        <v>1.0047479190526993E-2</v>
      </c>
      <c r="Z90" s="392">
        <f t="shared" si="96"/>
        <v>8.2560802374097037E-3</v>
      </c>
      <c r="AA90" s="316">
        <f t="shared" si="97"/>
        <v>4.4841628760189482E-3</v>
      </c>
      <c r="AB90" s="316">
        <f t="shared" si="98"/>
        <v>4.4094346297053836E-3</v>
      </c>
      <c r="AC90" s="392">
        <f t="shared" si="99"/>
        <v>4.432593754771212E-3</v>
      </c>
      <c r="AE90" s="387">
        <f t="shared" si="100"/>
        <v>0.22863637929252911</v>
      </c>
      <c r="AF90" s="388">
        <f t="shared" si="101"/>
        <v>-0.63385524095255963</v>
      </c>
      <c r="AG90" s="379">
        <f t="shared" si="102"/>
        <v>-0.53053191006507039</v>
      </c>
      <c r="AI90" s="27">
        <f t="shared" si="103"/>
        <v>3.3455865406775755</v>
      </c>
      <c r="AJ90" s="28">
        <f t="shared" si="104"/>
        <v>2.5580084659383884</v>
      </c>
      <c r="AK90" s="395">
        <f t="shared" si="105"/>
        <v>2.6322403362622326</v>
      </c>
      <c r="AL90" s="28">
        <f t="shared" si="106"/>
        <v>1.838900917620373</v>
      </c>
      <c r="AM90" s="28">
        <f t="shared" si="107"/>
        <v>2.880439592860303</v>
      </c>
      <c r="AN90" s="395">
        <f t="shared" si="108"/>
        <v>2.4460807498817556</v>
      </c>
      <c r="AO90" s="377">
        <f t="shared" si="127"/>
        <v>-0.45035021654291335</v>
      </c>
      <c r="AP90" s="378">
        <f t="shared" si="128"/>
        <v>0.12604771689198963</v>
      </c>
      <c r="AQ90" s="379">
        <f t="shared" si="129"/>
        <v>-7.0722868203145411E-2</v>
      </c>
    </row>
    <row r="91" spans="1:43" ht="19.5" customHeight="1">
      <c r="A91" s="8" t="s">
        <v>212</v>
      </c>
      <c r="B91" s="19">
        <v>90.49</v>
      </c>
      <c r="C91" s="364">
        <v>34.659999999999997</v>
      </c>
      <c r="D91" s="368">
        <v>125.14999999999999</v>
      </c>
      <c r="E91" s="19">
        <v>158.92000000000002</v>
      </c>
      <c r="F91" s="362">
        <v>136.13999999999999</v>
      </c>
      <c r="G91" s="370">
        <v>295.06</v>
      </c>
      <c r="H91" s="338">
        <f t="shared" si="85"/>
        <v>2.9919380676424667E-3</v>
      </c>
      <c r="I91" s="316">
        <f t="shared" si="86"/>
        <v>3.6409907486690033E-4</v>
      </c>
      <c r="J91" s="392">
        <f t="shared" si="87"/>
        <v>9.9770022723489607E-4</v>
      </c>
      <c r="K91" s="316">
        <f t="shared" si="88"/>
        <v>5.5458386667653105E-3</v>
      </c>
      <c r="L91" s="316">
        <f t="shared" si="89"/>
        <v>1.6201279536929491E-3</v>
      </c>
      <c r="M91" s="392">
        <f t="shared" si="90"/>
        <v>2.6184236354929963E-3</v>
      </c>
      <c r="N91" s="387">
        <f t="shared" si="91"/>
        <v>0.75621615648137941</v>
      </c>
      <c r="O91" s="388">
        <f t="shared" si="92"/>
        <v>2.927870744373918</v>
      </c>
      <c r="P91" s="379">
        <f t="shared" si="93"/>
        <v>1.3576508190171797</v>
      </c>
      <c r="R91" s="394">
        <v>43.748999999999995</v>
      </c>
      <c r="S91" s="362">
        <v>15.11</v>
      </c>
      <c r="T91" s="367">
        <v>58.858999999999995</v>
      </c>
      <c r="U91" s="19">
        <v>56.921999999999997</v>
      </c>
      <c r="V91" s="119">
        <v>51.364000000000004</v>
      </c>
      <c r="W91" s="368">
        <v>108.286</v>
      </c>
      <c r="X91" s="338">
        <f t="shared" si="94"/>
        <v>5.3856251117927441E-3</v>
      </c>
      <c r="Y91" s="316">
        <f t="shared" si="95"/>
        <v>7.1168859257858075E-4</v>
      </c>
      <c r="Z91" s="392">
        <f t="shared" si="96"/>
        <v>2.0051108370587436E-3</v>
      </c>
      <c r="AA91" s="316">
        <f t="shared" si="97"/>
        <v>7.1556031293978466E-3</v>
      </c>
      <c r="AB91" s="316">
        <f t="shared" si="98"/>
        <v>2.8997285780885894E-3</v>
      </c>
      <c r="AC91" s="392">
        <f t="shared" si="99"/>
        <v>4.2186720279947226E-3</v>
      </c>
      <c r="AE91" s="387">
        <f t="shared" si="100"/>
        <v>0.30110402523486257</v>
      </c>
      <c r="AF91" s="388">
        <f t="shared" si="101"/>
        <v>2.3993381866313706</v>
      </c>
      <c r="AG91" s="379">
        <f t="shared" si="102"/>
        <v>0.83975262916461391</v>
      </c>
      <c r="AI91" s="27">
        <f t="shared" si="103"/>
        <v>4.8346778649574533</v>
      </c>
      <c r="AJ91" s="28">
        <f t="shared" si="104"/>
        <v>4.3594922100403926</v>
      </c>
      <c r="AK91" s="395">
        <f t="shared" si="105"/>
        <v>4.7030763084298837</v>
      </c>
      <c r="AL91" s="28">
        <f t="shared" si="106"/>
        <v>3.5818021646111249</v>
      </c>
      <c r="AM91" s="28">
        <f t="shared" si="107"/>
        <v>3.7728808579403559</v>
      </c>
      <c r="AN91" s="395">
        <f t="shared" si="108"/>
        <v>3.6699654307598455</v>
      </c>
      <c r="AO91" s="377">
        <f t="shared" si="127"/>
        <v>-0.25914357385160636</v>
      </c>
      <c r="AP91" s="378">
        <f t="shared" si="128"/>
        <v>-0.13455955965444918</v>
      </c>
      <c r="AQ91" s="379">
        <f t="shared" si="129"/>
        <v>-0.21966704555022221</v>
      </c>
    </row>
    <row r="92" spans="1:43" ht="19.5" customHeight="1">
      <c r="A92" s="8" t="s">
        <v>219</v>
      </c>
      <c r="B92" s="19">
        <v>161.79999999999998</v>
      </c>
      <c r="C92" s="364">
        <v>437.26</v>
      </c>
      <c r="D92" s="368">
        <v>599.05999999999995</v>
      </c>
      <c r="E92" s="19">
        <v>128.88</v>
      </c>
      <c r="F92" s="362">
        <v>209.01</v>
      </c>
      <c r="G92" s="370">
        <v>337.89</v>
      </c>
      <c r="H92" s="338">
        <f t="shared" si="85"/>
        <v>5.349713552266008E-3</v>
      </c>
      <c r="I92" s="316">
        <f t="shared" si="86"/>
        <v>4.593362997008103E-3</v>
      </c>
      <c r="J92" s="392">
        <f t="shared" si="87"/>
        <v>4.7757275120042892E-3</v>
      </c>
      <c r="K92" s="316">
        <f t="shared" si="88"/>
        <v>4.4975313829141274E-3</v>
      </c>
      <c r="L92" s="316">
        <f t="shared" si="89"/>
        <v>2.4873141148917537E-3</v>
      </c>
      <c r="M92" s="392">
        <f t="shared" si="90"/>
        <v>2.9985059384421081E-3</v>
      </c>
      <c r="N92" s="387">
        <f t="shared" si="91"/>
        <v>-0.20346106304079103</v>
      </c>
      <c r="O92" s="388">
        <f t="shared" si="92"/>
        <v>-0.52200064035127847</v>
      </c>
      <c r="P92" s="379">
        <f t="shared" si="93"/>
        <v>-0.43596634727740124</v>
      </c>
      <c r="R92" s="394">
        <v>42.944000000000003</v>
      </c>
      <c r="S92" s="362">
        <v>125.74299999999999</v>
      </c>
      <c r="T92" s="367">
        <v>168.68700000000001</v>
      </c>
      <c r="U92" s="19">
        <v>46.662999999999997</v>
      </c>
      <c r="V92" s="119">
        <v>55.524999999999999</v>
      </c>
      <c r="W92" s="368">
        <v>102.18799999999999</v>
      </c>
      <c r="X92" s="338">
        <f t="shared" si="94"/>
        <v>5.2865273446439385E-3</v>
      </c>
      <c r="Y92" s="316">
        <f t="shared" si="95"/>
        <v>5.9225584842229305E-3</v>
      </c>
      <c r="Z92" s="392">
        <f t="shared" si="96"/>
        <v>5.7465490710159588E-3</v>
      </c>
      <c r="AA92" s="316">
        <f t="shared" si="97"/>
        <v>5.8659553217928345E-3</v>
      </c>
      <c r="AB92" s="316">
        <f t="shared" si="98"/>
        <v>3.134635723432149E-3</v>
      </c>
      <c r="AC92" s="392">
        <f t="shared" si="99"/>
        <v>3.9811024250293175E-3</v>
      </c>
      <c r="AE92" s="387">
        <f t="shared" si="100"/>
        <v>8.6601154992548293E-2</v>
      </c>
      <c r="AF92" s="388">
        <f t="shared" si="101"/>
        <v>-0.55842472344384975</v>
      </c>
      <c r="AG92" s="379">
        <f t="shared" si="102"/>
        <v>-0.39421532186831243</v>
      </c>
      <c r="AI92" s="27">
        <f t="shared" si="103"/>
        <v>2.6541409147095187</v>
      </c>
      <c r="AJ92" s="28">
        <f t="shared" si="104"/>
        <v>2.8757032429218317</v>
      </c>
      <c r="AK92" s="395">
        <f t="shared" si="105"/>
        <v>2.8158615163756555</v>
      </c>
      <c r="AL92" s="28">
        <f t="shared" si="106"/>
        <v>3.6206548727498444</v>
      </c>
      <c r="AM92" s="28">
        <f t="shared" si="107"/>
        <v>2.6565714559112004</v>
      </c>
      <c r="AN92" s="395">
        <f t="shared" si="108"/>
        <v>3.0242978484122052</v>
      </c>
      <c r="AO92" s="377">
        <f t="shared" si="127"/>
        <v>0.36415321910144527</v>
      </c>
      <c r="AP92" s="378">
        <f t="shared" si="128"/>
        <v>-7.6201112736509091E-2</v>
      </c>
      <c r="AQ92" s="379">
        <f t="shared" si="129"/>
        <v>7.4022224042051499E-2</v>
      </c>
    </row>
    <row r="93" spans="1:43" ht="19.5" customHeight="1">
      <c r="A93" s="8" t="s">
        <v>221</v>
      </c>
      <c r="B93" s="19">
        <v>20.81</v>
      </c>
      <c r="C93" s="364">
        <v>90.01</v>
      </c>
      <c r="D93" s="368">
        <v>110.82000000000001</v>
      </c>
      <c r="E93" s="19">
        <v>74.28</v>
      </c>
      <c r="F93" s="362">
        <v>56.070000000000007</v>
      </c>
      <c r="G93" s="370">
        <v>130.35000000000002</v>
      </c>
      <c r="H93" s="338">
        <f t="shared" si="85"/>
        <v>6.8805648345275422E-4</v>
      </c>
      <c r="I93" s="316">
        <f t="shared" si="86"/>
        <v>9.4554407757558288E-4</v>
      </c>
      <c r="J93" s="392">
        <f t="shared" si="87"/>
        <v>8.8346096030500357E-4</v>
      </c>
      <c r="K93" s="316">
        <f t="shared" si="88"/>
        <v>2.5921526313071185E-3</v>
      </c>
      <c r="L93" s="316">
        <f t="shared" si="89"/>
        <v>6.6725851596565063E-4</v>
      </c>
      <c r="M93" s="392">
        <f t="shared" si="90"/>
        <v>1.1567529346116455E-3</v>
      </c>
      <c r="N93" s="387">
        <f t="shared" si="91"/>
        <v>2.5694377703027391</v>
      </c>
      <c r="O93" s="388">
        <f t="shared" si="92"/>
        <v>-0.37706921453171865</v>
      </c>
      <c r="P93" s="379">
        <f t="shared" si="93"/>
        <v>0.17623172712506779</v>
      </c>
      <c r="R93" s="394">
        <v>27.614000000000001</v>
      </c>
      <c r="S93" s="362">
        <v>46.201000000000001</v>
      </c>
      <c r="T93" s="367">
        <v>73.814999999999998</v>
      </c>
      <c r="U93" s="19">
        <v>30.290999999999997</v>
      </c>
      <c r="V93" s="119">
        <v>59.685000000000002</v>
      </c>
      <c r="W93" s="368">
        <v>89.975999999999999</v>
      </c>
      <c r="X93" s="338">
        <f t="shared" si="94"/>
        <v>3.3993611702449167E-3</v>
      </c>
      <c r="Y93" s="316">
        <f t="shared" si="95"/>
        <v>2.1760903154019202E-3</v>
      </c>
      <c r="Z93" s="392">
        <f t="shared" si="96"/>
        <v>2.5146070513853646E-3</v>
      </c>
      <c r="AA93" s="316">
        <f t="shared" si="97"/>
        <v>3.8078488878217588E-3</v>
      </c>
      <c r="AB93" s="316">
        <f t="shared" si="98"/>
        <v>3.3694864142827163E-3</v>
      </c>
      <c r="AC93" s="392">
        <f t="shared" si="99"/>
        <v>3.5053398813406455E-3</v>
      </c>
      <c r="AE93" s="387">
        <f t="shared" si="100"/>
        <v>9.6943579343810968E-2</v>
      </c>
      <c r="AF93" s="388">
        <f t="shared" si="101"/>
        <v>0.29185515465033229</v>
      </c>
      <c r="AG93" s="379">
        <f t="shared" si="102"/>
        <v>0.21893923999187159</v>
      </c>
      <c r="AI93" s="27">
        <f t="shared" si="103"/>
        <v>13.269581931763577</v>
      </c>
      <c r="AJ93" s="28">
        <f t="shared" si="104"/>
        <v>5.132874125097211</v>
      </c>
      <c r="AK93" s="395">
        <f t="shared" si="105"/>
        <v>6.6608012994044383</v>
      </c>
      <c r="AL93" s="28">
        <f t="shared" si="106"/>
        <v>4.0779483037156696</v>
      </c>
      <c r="AM93" s="28">
        <f t="shared" si="107"/>
        <v>10.644729802033172</v>
      </c>
      <c r="AN93" s="395">
        <f t="shared" si="108"/>
        <v>6.9026467203682387</v>
      </c>
      <c r="AO93" s="377">
        <f t="shared" si="127"/>
        <v>-0.69268449264748644</v>
      </c>
      <c r="AP93" s="378">
        <f t="shared" si="128"/>
        <v>1.0738341799549922</v>
      </c>
      <c r="AQ93" s="379">
        <f t="shared" si="129"/>
        <v>3.6308757774447413E-2</v>
      </c>
    </row>
    <row r="94" spans="1:43" ht="19.5" customHeight="1">
      <c r="A94" s="8" t="s">
        <v>222</v>
      </c>
      <c r="B94" s="19">
        <v>43.519999999999996</v>
      </c>
      <c r="C94" s="364">
        <v>110.66</v>
      </c>
      <c r="D94" s="368">
        <v>154.18</v>
      </c>
      <c r="E94" s="19">
        <v>171.84</v>
      </c>
      <c r="F94" s="362">
        <v>75.210000000000008</v>
      </c>
      <c r="G94" s="370">
        <v>247.05</v>
      </c>
      <c r="H94" s="338">
        <f t="shared" si="85"/>
        <v>1.4389340778406469E-3</v>
      </c>
      <c r="I94" s="316">
        <f t="shared" si="86"/>
        <v>1.1624698102934562E-3</v>
      </c>
      <c r="J94" s="392">
        <f t="shared" si="87"/>
        <v>1.2291284141835901E-3</v>
      </c>
      <c r="K94" s="316">
        <f t="shared" si="88"/>
        <v>5.9967085105521708E-3</v>
      </c>
      <c r="L94" s="316">
        <f t="shared" si="89"/>
        <v>8.9503322607056509E-4</v>
      </c>
      <c r="M94" s="392">
        <f t="shared" si="90"/>
        <v>2.1923729382110238E-3</v>
      </c>
      <c r="N94" s="387">
        <f t="shared" ref="N94" si="130">(E94-B94)/B94</f>
        <v>2.9485294117647061</v>
      </c>
      <c r="O94" s="388">
        <f t="shared" ref="O94:O95" si="131">(F94-C94)/C94</f>
        <v>-0.32035062353153793</v>
      </c>
      <c r="P94" s="379">
        <f t="shared" ref="P94:P95" si="132">(G94-D94)/D94</f>
        <v>0.60234790504605007</v>
      </c>
      <c r="R94" s="394">
        <v>14.978</v>
      </c>
      <c r="S94" s="362">
        <v>37.737000000000002</v>
      </c>
      <c r="T94" s="367">
        <v>52.715000000000003</v>
      </c>
      <c r="U94" s="19">
        <v>53.513999999999996</v>
      </c>
      <c r="V94" s="119">
        <v>23.881</v>
      </c>
      <c r="W94" s="368">
        <v>77.394999999999996</v>
      </c>
      <c r="X94" s="338">
        <f t="shared" si="94"/>
        <v>1.8438339830494808E-3</v>
      </c>
      <c r="Y94" s="316">
        <f t="shared" si="95"/>
        <v>1.7774316623519462E-3</v>
      </c>
      <c r="Z94" s="392">
        <f t="shared" si="96"/>
        <v>1.7958072304244327E-3</v>
      </c>
      <c r="AA94" s="316">
        <f t="shared" si="97"/>
        <v>6.7271871309264666E-3</v>
      </c>
      <c r="AB94" s="316">
        <f t="shared" si="98"/>
        <v>1.3481897471640369E-3</v>
      </c>
      <c r="AC94" s="392">
        <f t="shared" si="99"/>
        <v>3.0152016106112659E-3</v>
      </c>
      <c r="AE94" s="387">
        <f t="shared" ref="AE94" si="133">(U94-R94)/R94</f>
        <v>2.5728401655761779</v>
      </c>
      <c r="AF94" s="388">
        <f t="shared" ref="AF94:AF95" si="134">(V94-S94)/S94</f>
        <v>-0.36717280122956253</v>
      </c>
      <c r="AG94" s="379">
        <f t="shared" ref="AG94" si="135">(W94-T94)/T94</f>
        <v>0.46817793796832002</v>
      </c>
      <c r="AI94" s="27">
        <f t="shared" ref="AI94" si="136">(R94/B94)*10</f>
        <v>3.4416360294117649</v>
      </c>
      <c r="AJ94" s="28">
        <f t="shared" ref="AJ94:AJ95" si="137">(S94/C94)*10</f>
        <v>3.4101753117657689</v>
      </c>
      <c r="AK94" s="395">
        <f t="shared" ref="AK94:AK95" si="138">(T94/D94)*10</f>
        <v>3.4190556492411468</v>
      </c>
      <c r="AL94" s="28">
        <f t="shared" ref="AL94:AL95" si="139">(U94/E94)*10</f>
        <v>3.1141759776536309</v>
      </c>
      <c r="AM94" s="28">
        <f t="shared" ref="AM94:AM95" si="140">(V94/F94)*10</f>
        <v>3.1752426539024063</v>
      </c>
      <c r="AN94" s="395">
        <f t="shared" ref="AN94:AN95" si="141">(W94/G94)*10</f>
        <v>3.1327666464278483</v>
      </c>
      <c r="AO94" s="377">
        <f t="shared" ref="AO94" si="142">(AL94-AI94)/AI94</f>
        <v>-9.5146624733035076E-2</v>
      </c>
      <c r="AP94" s="378">
        <f t="shared" ref="AP94:AP95" si="143">(AM94-AJ94)/AJ94</f>
        <v>-6.8891665789966625E-2</v>
      </c>
      <c r="AQ94" s="379">
        <f t="shared" ref="AQ94:AQ95" si="144">(AN94-AK94)/AK94</f>
        <v>-8.373335569335931E-2</v>
      </c>
    </row>
    <row r="95" spans="1:43" ht="19.5" customHeight="1">
      <c r="A95" s="8" t="s">
        <v>224</v>
      </c>
      <c r="B95" s="19"/>
      <c r="C95" s="364">
        <v>7.92</v>
      </c>
      <c r="D95" s="368">
        <v>7.92</v>
      </c>
      <c r="E95" s="19">
        <v>60.67</v>
      </c>
      <c r="F95" s="362">
        <v>328.82</v>
      </c>
      <c r="G95" s="370">
        <v>389.49</v>
      </c>
      <c r="H95" s="338">
        <f t="shared" si="85"/>
        <v>0</v>
      </c>
      <c r="I95" s="316">
        <f t="shared" si="86"/>
        <v>8.3198634533925293E-5</v>
      </c>
      <c r="J95" s="392">
        <f t="shared" si="87"/>
        <v>6.3138520173394949E-5</v>
      </c>
      <c r="K95" s="316">
        <f t="shared" si="88"/>
        <v>2.1172038252746752E-3</v>
      </c>
      <c r="L95" s="316">
        <f t="shared" si="89"/>
        <v>3.9131076372360485E-3</v>
      </c>
      <c r="M95" s="392">
        <f t="shared" si="90"/>
        <v>3.4564150402906766E-3</v>
      </c>
      <c r="N95" s="387"/>
      <c r="O95" s="388">
        <f t="shared" si="131"/>
        <v>40.517676767676768</v>
      </c>
      <c r="P95" s="379">
        <f t="shared" si="132"/>
        <v>48.178030303030305</v>
      </c>
      <c r="R95" s="394"/>
      <c r="S95" s="362">
        <v>1.6280000000000001</v>
      </c>
      <c r="T95" s="367">
        <v>1.6280000000000001</v>
      </c>
      <c r="U95" s="19">
        <v>8.2360000000000007</v>
      </c>
      <c r="V95" s="119">
        <v>59.827999999999996</v>
      </c>
      <c r="W95" s="368">
        <v>68.063999999999993</v>
      </c>
      <c r="X95" s="338">
        <f t="shared" si="94"/>
        <v>0</v>
      </c>
      <c r="Y95" s="316">
        <f t="shared" si="95"/>
        <v>7.6679618048837168E-5</v>
      </c>
      <c r="Z95" s="392">
        <f t="shared" si="96"/>
        <v>5.5460005143336367E-5</v>
      </c>
      <c r="AA95" s="316">
        <f t="shared" si="97"/>
        <v>1.0353386629725005E-3</v>
      </c>
      <c r="AB95" s="316">
        <f t="shared" si="98"/>
        <v>3.3775594067807042E-3</v>
      </c>
      <c r="AC95" s="392">
        <f t="shared" si="99"/>
        <v>2.6516788219477384E-3</v>
      </c>
      <c r="AE95" s="387"/>
      <c r="AF95" s="388">
        <f t="shared" si="134"/>
        <v>35.749385749385745</v>
      </c>
      <c r="AG95" s="379"/>
      <c r="AI95" s="27"/>
      <c r="AJ95" s="28">
        <f t="shared" si="137"/>
        <v>2.0555555555555558</v>
      </c>
      <c r="AK95" s="395">
        <f t="shared" si="138"/>
        <v>2.0555555555555558</v>
      </c>
      <c r="AL95" s="28">
        <f t="shared" si="139"/>
        <v>1.3575078292401519</v>
      </c>
      <c r="AM95" s="28">
        <f t="shared" si="140"/>
        <v>1.819475700991424</v>
      </c>
      <c r="AN95" s="395">
        <f t="shared" si="141"/>
        <v>1.7475159824385733</v>
      </c>
      <c r="AO95" s="377"/>
      <c r="AP95" s="378">
        <f t="shared" si="143"/>
        <v>-0.11484965897714521</v>
      </c>
      <c r="AQ95" s="379">
        <f t="shared" si="144"/>
        <v>-0.14985708962447794</v>
      </c>
    </row>
    <row r="96" spans="1:43" ht="19.5" customHeight="1" thickBot="1">
      <c r="A96" s="8" t="s">
        <v>17</v>
      </c>
      <c r="B96" s="19">
        <f t="shared" ref="B96:G96" si="145">B97-SUM(B69:B95)</f>
        <v>738.55999999998676</v>
      </c>
      <c r="C96" s="364">
        <f t="shared" si="145"/>
        <v>3385.5700000000361</v>
      </c>
      <c r="D96" s="369">
        <f t="shared" si="145"/>
        <v>4124.1300000000338</v>
      </c>
      <c r="E96" s="21">
        <f t="shared" si="145"/>
        <v>1037.7999999999993</v>
      </c>
      <c r="F96" s="119">
        <f t="shared" si="145"/>
        <v>2097.449999999968</v>
      </c>
      <c r="G96" s="368">
        <f t="shared" si="145"/>
        <v>3135.2499999999709</v>
      </c>
      <c r="H96" s="338">
        <f t="shared" si="85"/>
        <v>2.4419557732765839E-2</v>
      </c>
      <c r="I96" s="316">
        <f t="shared" si="86"/>
        <v>3.5565000141290971E-2</v>
      </c>
      <c r="J96" s="392">
        <f t="shared" si="87"/>
        <v>3.287771025286685E-2</v>
      </c>
      <c r="K96" s="316">
        <f t="shared" si="88"/>
        <v>3.6216155099226245E-2</v>
      </c>
      <c r="L96" s="316">
        <f t="shared" si="89"/>
        <v>2.4960609493706661E-2</v>
      </c>
      <c r="M96" s="392">
        <f t="shared" si="90"/>
        <v>2.7822858751370364E-2</v>
      </c>
      <c r="N96" s="389">
        <f t="shared" si="91"/>
        <v>0.40516681109187863</v>
      </c>
      <c r="O96" s="390">
        <f t="shared" si="92"/>
        <v>-0.38047359824196647</v>
      </c>
      <c r="P96" s="381">
        <f t="shared" si="93"/>
        <v>-0.23977905643130909</v>
      </c>
      <c r="R96" s="19">
        <f t="shared" ref="R96:W96" si="146">R97-SUM(R69:R95)</f>
        <v>172.18399999999929</v>
      </c>
      <c r="S96" s="119">
        <f t="shared" si="146"/>
        <v>770.89400000001478</v>
      </c>
      <c r="T96" s="368">
        <f t="shared" si="146"/>
        <v>943.07799999999406</v>
      </c>
      <c r="U96" s="119">
        <f t="shared" si="146"/>
        <v>204.10100000000148</v>
      </c>
      <c r="V96" s="123">
        <f t="shared" si="146"/>
        <v>570.2629999999881</v>
      </c>
      <c r="W96" s="369">
        <f t="shared" si="146"/>
        <v>774.36400000000503</v>
      </c>
      <c r="X96" s="338">
        <f t="shared" si="94"/>
        <v>2.1196335327639905E-2</v>
      </c>
      <c r="Y96" s="316">
        <f t="shared" si="95"/>
        <v>3.6309494764214627E-2</v>
      </c>
      <c r="Z96" s="392">
        <f t="shared" si="96"/>
        <v>3.2127217893468694E-2</v>
      </c>
      <c r="AA96" s="316">
        <f t="shared" si="97"/>
        <v>2.5657316227701777E-2</v>
      </c>
      <c r="AB96" s="316">
        <f t="shared" si="98"/>
        <v>3.2193908537623599E-2</v>
      </c>
      <c r="AC96" s="392">
        <f t="shared" si="99"/>
        <v>3.0168144970597555E-2</v>
      </c>
      <c r="AE96" s="389">
        <f t="shared" si="100"/>
        <v>0.1853656553454579</v>
      </c>
      <c r="AF96" s="390">
        <f t="shared" si="101"/>
        <v>-0.26025757107984088</v>
      </c>
      <c r="AG96" s="381">
        <f t="shared" si="102"/>
        <v>-0.17889718559863563</v>
      </c>
      <c r="AI96" s="27">
        <f t="shared" si="103"/>
        <v>2.3313474870017652</v>
      </c>
      <c r="AJ96" s="28">
        <f t="shared" si="104"/>
        <v>2.2769991463771437</v>
      </c>
      <c r="AK96" s="395">
        <f t="shared" si="105"/>
        <v>2.2867319895347293</v>
      </c>
      <c r="AL96" s="28">
        <f t="shared" si="106"/>
        <v>1.9666698785893391</v>
      </c>
      <c r="AM96" s="28">
        <f t="shared" si="107"/>
        <v>2.7188395432548895</v>
      </c>
      <c r="AN96" s="395">
        <f t="shared" si="108"/>
        <v>2.4698636472371014</v>
      </c>
      <c r="AO96" s="380">
        <f t="shared" si="127"/>
        <v>-0.15642353207561546</v>
      </c>
      <c r="AP96" s="378">
        <f t="shared" si="128"/>
        <v>0.19404504282785662</v>
      </c>
      <c r="AQ96" s="379">
        <f t="shared" si="129"/>
        <v>8.0084443013207246E-2</v>
      </c>
    </row>
    <row r="97" spans="1:43" ht="25.5" customHeight="1" thickBot="1">
      <c r="A97" s="12" t="s">
        <v>18</v>
      </c>
      <c r="B97" s="17">
        <v>30244.60999999999</v>
      </c>
      <c r="C97" s="365">
        <v>95193.870000000054</v>
      </c>
      <c r="D97" s="18">
        <v>125438.48000000003</v>
      </c>
      <c r="E97" s="17">
        <v>28655.719999999994</v>
      </c>
      <c r="F97" s="366">
        <v>84030.399999999994</v>
      </c>
      <c r="G97" s="371">
        <v>112686.12</v>
      </c>
      <c r="H97" s="327">
        <f t="shared" ref="H97:M97" si="147">SUM(H69:H96)</f>
        <v>0.99999999999999978</v>
      </c>
      <c r="I97" s="331">
        <f t="shared" si="147"/>
        <v>0.99999999999999989</v>
      </c>
      <c r="J97" s="328">
        <f t="shared" si="147"/>
        <v>1.0000000000000002</v>
      </c>
      <c r="K97" s="331">
        <f t="shared" si="147"/>
        <v>0.99999999999999989</v>
      </c>
      <c r="L97" s="331">
        <f t="shared" si="147"/>
        <v>0.99999999999999978</v>
      </c>
      <c r="M97" s="328">
        <f t="shared" si="147"/>
        <v>0.99999999999999967</v>
      </c>
      <c r="N97" s="382">
        <f t="shared" si="91"/>
        <v>-5.2534649975648433E-2</v>
      </c>
      <c r="O97" s="383">
        <f t="shared" si="92"/>
        <v>-0.11727089149753081</v>
      </c>
      <c r="P97" s="384">
        <f t="shared" si="93"/>
        <v>-0.10166226504020159</v>
      </c>
      <c r="R97" s="17">
        <v>8123.2910000000002</v>
      </c>
      <c r="S97" s="365">
        <v>21231.196000000007</v>
      </c>
      <c r="T97" s="18">
        <v>29354.486999999994</v>
      </c>
      <c r="U97" s="17">
        <v>7954.8850000000011</v>
      </c>
      <c r="V97" s="366">
        <v>17713.381999999998</v>
      </c>
      <c r="W97" s="371">
        <v>25668.266999999996</v>
      </c>
      <c r="X97" s="327">
        <f t="shared" ref="X97:AC97" si="148">SUM(X69:X96)</f>
        <v>0.99999999999999956</v>
      </c>
      <c r="Y97" s="331">
        <f t="shared" si="148"/>
        <v>1</v>
      </c>
      <c r="Z97" s="328">
        <f t="shared" si="148"/>
        <v>1</v>
      </c>
      <c r="AA97" s="331">
        <f t="shared" si="148"/>
        <v>0.99999999999999989</v>
      </c>
      <c r="AB97" s="331">
        <f t="shared" si="148"/>
        <v>0.99999999999999944</v>
      </c>
      <c r="AC97" s="328">
        <f t="shared" si="148"/>
        <v>1.0000000000000007</v>
      </c>
      <c r="AE97" s="382">
        <f t="shared" si="100"/>
        <v>-2.0731252887530319E-2</v>
      </c>
      <c r="AF97" s="383">
        <f t="shared" si="101"/>
        <v>-0.16569080705580638</v>
      </c>
      <c r="AG97" s="384">
        <f t="shared" si="102"/>
        <v>-0.12557603203898601</v>
      </c>
      <c r="AI97" s="396">
        <f t="shared" si="103"/>
        <v>2.6858640266811182</v>
      </c>
      <c r="AJ97" s="397">
        <f t="shared" si="104"/>
        <v>2.2303112584875469</v>
      </c>
      <c r="AK97" s="398">
        <f t="shared" si="105"/>
        <v>2.340150087915605</v>
      </c>
      <c r="AL97" s="397">
        <f t="shared" si="106"/>
        <v>2.7760199359848587</v>
      </c>
      <c r="AM97" s="397">
        <f t="shared" si="107"/>
        <v>2.1079730668900778</v>
      </c>
      <c r="AN97" s="398">
        <f t="shared" si="108"/>
        <v>2.2778552496083808</v>
      </c>
      <c r="AO97" s="382">
        <f t="shared" si="127"/>
        <v>3.3566818129339489E-2</v>
      </c>
      <c r="AP97" s="383">
        <f t="shared" si="128"/>
        <v>-5.4852519410421186E-2</v>
      </c>
      <c r="AQ97" s="384">
        <f t="shared" si="129"/>
        <v>-2.6620018360750008E-2</v>
      </c>
    </row>
  </sheetData>
  <mergeCells count="66">
    <mergeCell ref="AO67:AQ67"/>
    <mergeCell ref="X66:AC66"/>
    <mergeCell ref="AE66:AG66"/>
    <mergeCell ref="AI66:AN66"/>
    <mergeCell ref="AO66:AQ66"/>
    <mergeCell ref="AI67:AK67"/>
    <mergeCell ref="AL67:AN67"/>
    <mergeCell ref="X67:Z67"/>
    <mergeCell ref="AA67:AC67"/>
    <mergeCell ref="AE67:AG67"/>
    <mergeCell ref="A66:A68"/>
    <mergeCell ref="B66:G66"/>
    <mergeCell ref="H66:M66"/>
    <mergeCell ref="N66:P66"/>
    <mergeCell ref="R66:W66"/>
    <mergeCell ref="R67:T67"/>
    <mergeCell ref="U67:W67"/>
    <mergeCell ref="B67:D67"/>
    <mergeCell ref="E67:G67"/>
    <mergeCell ref="H67:J67"/>
    <mergeCell ref="K67:M67"/>
    <mergeCell ref="N67:P67"/>
    <mergeCell ref="AI37:AN37"/>
    <mergeCell ref="AO37:AQ37"/>
    <mergeCell ref="B38:D38"/>
    <mergeCell ref="E38:G38"/>
    <mergeCell ref="H38:J38"/>
    <mergeCell ref="K38:M38"/>
    <mergeCell ref="N38:P38"/>
    <mergeCell ref="R38:T38"/>
    <mergeCell ref="U38:W38"/>
    <mergeCell ref="X38:Z38"/>
    <mergeCell ref="AA38:AC38"/>
    <mergeCell ref="AE38:AG38"/>
    <mergeCell ref="AI38:AK38"/>
    <mergeCell ref="AL38:AN38"/>
    <mergeCell ref="AO38:AQ38"/>
    <mergeCell ref="X37:AC37"/>
    <mergeCell ref="X5:Z5"/>
    <mergeCell ref="AA5:AC5"/>
    <mergeCell ref="AE37:AG37"/>
    <mergeCell ref="A4:A6"/>
    <mergeCell ref="B4:G4"/>
    <mergeCell ref="B5:D5"/>
    <mergeCell ref="E5:G5"/>
    <mergeCell ref="R4:W4"/>
    <mergeCell ref="A37:A39"/>
    <mergeCell ref="B37:G37"/>
    <mergeCell ref="H37:M37"/>
    <mergeCell ref="N37:P37"/>
    <mergeCell ref="R37:W37"/>
    <mergeCell ref="AE4:AG4"/>
    <mergeCell ref="AE5:AG5"/>
    <mergeCell ref="X4:AC4"/>
    <mergeCell ref="AO4:AQ4"/>
    <mergeCell ref="AO5:AQ5"/>
    <mergeCell ref="AI4:AN4"/>
    <mergeCell ref="AI5:AK5"/>
    <mergeCell ref="AL5:AN5"/>
    <mergeCell ref="R5:T5"/>
    <mergeCell ref="H4:M4"/>
    <mergeCell ref="H5:J5"/>
    <mergeCell ref="K5:M5"/>
    <mergeCell ref="U5:W5"/>
    <mergeCell ref="N4:P4"/>
    <mergeCell ref="N5:P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H40:M63 X40:AC63 H69:P84 H96:P97 H86:P94 H85:M85 H95:M95 O95:P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63228B5E-1B22-4683-B9E0-192081A9244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351" id="{0822BA1B-411E-4E1F-984E-3544F86596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58" id="{B47FF87F-7C8A-4CDD-8701-261A8AA44E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16" id="{539B4083-C97E-498D-ACB0-1E91BE6F047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353" id="{FD7F9DF9-5108-4EAE-ADF7-30F3A62C76A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60" id="{DE27C840-A7FD-4C16-8AFE-5B0F644FB1F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23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355" id="{5E26E2B2-9110-4D30-970A-78E8D8CB9C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62" id="{A07927AE-1D24-4D84-A093-4AC20E303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9" id="{310295A7-2854-44ED-98D6-79D0DE1765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357" id="{17133D98-3F48-4430-9645-49FC28CB98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64" id="{273E794E-2C67-4C26-8D20-F3EB53C434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75C42-B3A2-4C57-80CB-B358B3F2BA44}">
  <sheetPr>
    <pageSetUpPr fitToPage="1"/>
  </sheetPr>
  <dimension ref="A1:AG57"/>
  <sheetViews>
    <sheetView showGridLines="0" workbookViewId="0">
      <selection activeCell="I15" sqref="I15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137</v>
      </c>
      <c r="B1" s="4"/>
    </row>
    <row r="3" spans="1:33">
      <c r="A3" s="1" t="s">
        <v>126</v>
      </c>
    </row>
    <row r="4" spans="1:33" ht="15.75" thickBot="1"/>
    <row r="5" spans="1:33" ht="21.75" customHeight="1">
      <c r="A5" s="420" t="s">
        <v>16</v>
      </c>
      <c r="B5" s="421"/>
      <c r="C5" s="421"/>
      <c r="D5" s="421"/>
      <c r="E5" s="445" t="s">
        <v>55</v>
      </c>
      <c r="F5" s="473"/>
      <c r="G5" s="473"/>
      <c r="H5" s="473"/>
      <c r="I5" s="473"/>
      <c r="J5" s="446"/>
      <c r="L5" s="477" t="s">
        <v>122</v>
      </c>
      <c r="M5" s="473"/>
      <c r="N5" s="473"/>
      <c r="O5" s="473"/>
      <c r="P5" s="473"/>
      <c r="Q5" s="446"/>
      <c r="S5" s="479" t="s">
        <v>149</v>
      </c>
      <c r="T5" s="479"/>
      <c r="U5" s="479"/>
    </row>
    <row r="6" spans="1:33" ht="18.75" customHeight="1">
      <c r="A6" s="422"/>
      <c r="B6" s="423"/>
      <c r="C6" s="423"/>
      <c r="D6" s="423"/>
      <c r="E6" s="471">
        <v>2025</v>
      </c>
      <c r="F6" s="469"/>
      <c r="G6" s="470"/>
      <c r="H6" s="474">
        <v>2026</v>
      </c>
      <c r="I6" s="475"/>
      <c r="J6" s="476"/>
      <c r="L6" s="468">
        <f>E6</f>
        <v>2025</v>
      </c>
      <c r="M6" s="469"/>
      <c r="N6" s="470"/>
      <c r="O6" s="471">
        <f>H6</f>
        <v>2026</v>
      </c>
      <c r="P6" s="469"/>
      <c r="Q6" s="472"/>
      <c r="S6" s="482" t="s">
        <v>121</v>
      </c>
      <c r="T6" s="481" t="s">
        <v>120</v>
      </c>
      <c r="U6" s="423" t="s">
        <v>12</v>
      </c>
    </row>
    <row r="7" spans="1:33" ht="18.75" customHeight="1" thickBot="1">
      <c r="A7" s="454"/>
      <c r="B7" s="462"/>
      <c r="C7" s="462"/>
      <c r="D7" s="462"/>
      <c r="E7" s="99" t="s">
        <v>29</v>
      </c>
      <c r="F7" s="160" t="s">
        <v>30</v>
      </c>
      <c r="G7" s="134" t="s">
        <v>12</v>
      </c>
      <c r="H7" s="345" t="s">
        <v>29</v>
      </c>
      <c r="I7" s="346" t="s">
        <v>30</v>
      </c>
      <c r="J7" s="347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44"/>
      <c r="T7" s="434"/>
      <c r="U7" s="462"/>
    </row>
    <row r="8" spans="1:33" ht="24" customHeight="1" thickBot="1">
      <c r="A8" s="12" t="s">
        <v>20</v>
      </c>
      <c r="B8" s="13"/>
      <c r="C8" s="13"/>
      <c r="D8" s="13"/>
      <c r="E8" s="17">
        <v>19466.200000000004</v>
      </c>
      <c r="F8" s="333">
        <v>27689.719999999994</v>
      </c>
      <c r="G8" s="162">
        <v>47155.919999999991</v>
      </c>
      <c r="H8" s="17">
        <v>15429.630000000001</v>
      </c>
      <c r="I8" s="333">
        <v>22330.380000000008</v>
      </c>
      <c r="J8" s="18">
        <v>37760.010000000009</v>
      </c>
      <c r="L8" s="327">
        <f t="shared" ref="L8:Q8" si="0">E8/E16</f>
        <v>0.43853153594171251</v>
      </c>
      <c r="M8" s="336">
        <f t="shared" si="0"/>
        <v>0.40075027462308971</v>
      </c>
      <c r="N8" s="331">
        <f t="shared" si="0"/>
        <v>0.41552846867418819</v>
      </c>
      <c r="O8" s="327">
        <f t="shared" si="0"/>
        <v>0.38575579447598451</v>
      </c>
      <c r="P8" s="336">
        <f t="shared" si="0"/>
        <v>0.39922087998727107</v>
      </c>
      <c r="Q8" s="328">
        <f t="shared" si="0"/>
        <v>0.39360674818577157</v>
      </c>
      <c r="S8" s="318">
        <f t="shared" ref="S8:U19" si="1">(H8-E8)/E8</f>
        <v>-0.20736301897648243</v>
      </c>
      <c r="T8" s="322">
        <f t="shared" si="1"/>
        <v>-0.19354980837653782</v>
      </c>
      <c r="U8" s="164">
        <f t="shared" si="1"/>
        <v>-0.19925197090842431</v>
      </c>
    </row>
    <row r="9" spans="1:33" s="3" customFormat="1" ht="24" customHeight="1">
      <c r="A9" s="46"/>
      <c r="B9" s="177" t="s">
        <v>33</v>
      </c>
      <c r="C9" s="177"/>
      <c r="D9" s="178"/>
      <c r="E9" s="39">
        <v>18737.750000000004</v>
      </c>
      <c r="F9" s="153">
        <v>20415.019999999993</v>
      </c>
      <c r="G9" s="112">
        <v>39152.769999999997</v>
      </c>
      <c r="H9" s="39">
        <v>14859.590000000002</v>
      </c>
      <c r="I9" s="153">
        <v>18966.960000000006</v>
      </c>
      <c r="J9" s="20">
        <v>33826.55000000001</v>
      </c>
      <c r="K9"/>
      <c r="L9" s="338">
        <f t="shared" ref="L9:Q9" si="2">E9/E8</f>
        <v>0.96257872620234042</v>
      </c>
      <c r="M9" s="339">
        <f t="shared" si="2"/>
        <v>0.73727795008400221</v>
      </c>
      <c r="N9" s="340">
        <f t="shared" si="2"/>
        <v>0.83028323909278001</v>
      </c>
      <c r="O9" s="338">
        <f t="shared" si="2"/>
        <v>0.96305549776631072</v>
      </c>
      <c r="P9" s="339">
        <f t="shared" si="2"/>
        <v>0.84937918656108846</v>
      </c>
      <c r="Q9" s="340">
        <f t="shared" si="2"/>
        <v>0.89583000640095178</v>
      </c>
      <c r="R9"/>
      <c r="S9" s="319">
        <f t="shared" si="1"/>
        <v>-0.20697042067484095</v>
      </c>
      <c r="T9" s="323">
        <f t="shared" si="1"/>
        <v>-7.0931108566143319E-2</v>
      </c>
      <c r="U9" s="209">
        <f t="shared" si="1"/>
        <v>-0.13603686278135588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>
        <v>728.45</v>
      </c>
      <c r="F10" s="154">
        <v>6834.25</v>
      </c>
      <c r="G10" s="119">
        <v>7562.7</v>
      </c>
      <c r="H10" s="19">
        <v>570.04</v>
      </c>
      <c r="I10" s="154">
        <v>3208.3599999999997</v>
      </c>
      <c r="J10" s="20">
        <v>3778.3999999999996</v>
      </c>
      <c r="L10" s="338">
        <f t="shared" ref="L10:Q10" si="3">E10/E8</f>
        <v>3.7421273797659527E-2</v>
      </c>
      <c r="M10" s="339">
        <f t="shared" si="3"/>
        <v>0.24681542464134709</v>
      </c>
      <c r="N10" s="340">
        <f t="shared" si="3"/>
        <v>0.16037647022897658</v>
      </c>
      <c r="O10" s="338">
        <f t="shared" si="3"/>
        <v>3.6944502233689329E-2</v>
      </c>
      <c r="P10" s="339">
        <f t="shared" si="3"/>
        <v>0.14367691011079967</v>
      </c>
      <c r="Q10" s="340">
        <f t="shared" si="3"/>
        <v>0.10006353282215759</v>
      </c>
      <c r="S10" s="319">
        <f t="shared" si="1"/>
        <v>-0.2174617338183816</v>
      </c>
      <c r="T10" s="323">
        <f t="shared" si="1"/>
        <v>-0.53054687785784838</v>
      </c>
      <c r="U10" s="209">
        <f t="shared" si="1"/>
        <v>-0.50039007232866572</v>
      </c>
    </row>
    <row r="11" spans="1:33" ht="24" customHeight="1" thickBot="1">
      <c r="A11" s="8"/>
      <c r="B11" t="s">
        <v>36</v>
      </c>
      <c r="E11" s="19"/>
      <c r="F11" s="154">
        <v>440.45</v>
      </c>
      <c r="G11" s="119">
        <v>440.45</v>
      </c>
      <c r="H11" s="19"/>
      <c r="I11" s="154">
        <v>155.06</v>
      </c>
      <c r="J11" s="20">
        <v>155.06</v>
      </c>
      <c r="L11" s="338">
        <f t="shared" ref="L11:Q11" si="4">E11/E8</f>
        <v>0</v>
      </c>
      <c r="M11" s="339">
        <f t="shared" si="4"/>
        <v>1.5906625274650667E-2</v>
      </c>
      <c r="N11" s="340">
        <f t="shared" si="4"/>
        <v>9.3402906782435822E-3</v>
      </c>
      <c r="O11" s="338">
        <f t="shared" si="4"/>
        <v>0</v>
      </c>
      <c r="P11" s="339">
        <f t="shared" si="4"/>
        <v>6.9439033281117448E-3</v>
      </c>
      <c r="Q11" s="340">
        <f t="shared" si="4"/>
        <v>4.106460776890683E-3</v>
      </c>
      <c r="S11" s="319"/>
      <c r="T11" s="323">
        <f t="shared" si="1"/>
        <v>-0.64795095924622548</v>
      </c>
      <c r="U11" s="209">
        <f t="shared" si="1"/>
        <v>-0.64795095924622548</v>
      </c>
    </row>
    <row r="12" spans="1:33" ht="24" customHeight="1" thickBot="1">
      <c r="A12" s="12" t="s">
        <v>21</v>
      </c>
      <c r="B12" s="13"/>
      <c r="C12" s="13"/>
      <c r="D12" s="13"/>
      <c r="E12" s="17">
        <v>24923.309999999994</v>
      </c>
      <c r="F12" s="333">
        <v>41404.98000000001</v>
      </c>
      <c r="G12" s="162">
        <v>66328.289999999994</v>
      </c>
      <c r="H12" s="17">
        <v>24568.810000000005</v>
      </c>
      <c r="I12" s="333">
        <v>33604.51999999999</v>
      </c>
      <c r="J12" s="18">
        <v>58173.33</v>
      </c>
      <c r="L12" s="327">
        <f t="shared" ref="L12:Q12" si="5">E12/E16</f>
        <v>0.56146846405828754</v>
      </c>
      <c r="M12" s="336">
        <f t="shared" si="5"/>
        <v>0.59924972537691046</v>
      </c>
      <c r="N12" s="404">
        <f t="shared" si="5"/>
        <v>0.58447153132581176</v>
      </c>
      <c r="O12" s="327">
        <f t="shared" si="5"/>
        <v>0.61424420552401537</v>
      </c>
      <c r="P12" s="336">
        <f t="shared" si="5"/>
        <v>0.60077912001272893</v>
      </c>
      <c r="Q12" s="328">
        <f t="shared" si="5"/>
        <v>0.60639325181422843</v>
      </c>
      <c r="S12" s="320">
        <f t="shared" si="1"/>
        <v>-1.4223632414795193E-2</v>
      </c>
      <c r="T12" s="324">
        <f t="shared" si="1"/>
        <v>-0.18839424629597742</v>
      </c>
      <c r="U12" s="321">
        <f t="shared" si="1"/>
        <v>-0.12294844326606329</v>
      </c>
    </row>
    <row r="13" spans="1:33" s="3" customFormat="1" ht="24" customHeight="1">
      <c r="A13" s="46"/>
      <c r="B13" s="3" t="s">
        <v>33</v>
      </c>
      <c r="E13" s="31">
        <v>24357.779999999995</v>
      </c>
      <c r="F13" s="334">
        <v>37448.930000000008</v>
      </c>
      <c r="G13" s="350">
        <v>61806.710000000006</v>
      </c>
      <c r="H13" s="31">
        <v>24212.710000000006</v>
      </c>
      <c r="I13" s="334">
        <v>30965.309999999994</v>
      </c>
      <c r="J13" s="348">
        <v>55178.020000000004</v>
      </c>
      <c r="K13"/>
      <c r="L13" s="329">
        <f>E13/G13</f>
        <v>0.39409604555880734</v>
      </c>
      <c r="M13" s="337">
        <f>F13/G13</f>
        <v>0.6059039544411926</v>
      </c>
      <c r="N13" s="403">
        <f>G13/$G$12</f>
        <v>0.93183029443394383</v>
      </c>
      <c r="O13" s="329">
        <f>H13/J13</f>
        <v>0.43881078008960822</v>
      </c>
      <c r="P13" s="337">
        <f>I13/J13</f>
        <v>0.56118921991039172</v>
      </c>
      <c r="Q13" s="330">
        <f t="shared" ref="Q13:Q15" si="6">O13+P13</f>
        <v>1</v>
      </c>
      <c r="R13"/>
      <c r="S13" s="319">
        <f t="shared" si="1"/>
        <v>-5.9557972853022251E-3</v>
      </c>
      <c r="T13" s="323">
        <f t="shared" si="1"/>
        <v>-0.17313231646404884</v>
      </c>
      <c r="U13" s="209">
        <f t="shared" si="1"/>
        <v>-0.10724871134541868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565.53</v>
      </c>
      <c r="F14" s="154">
        <v>3943.26</v>
      </c>
      <c r="G14" s="119">
        <v>4508.79</v>
      </c>
      <c r="H14" s="19">
        <v>356.1</v>
      </c>
      <c r="I14" s="154">
        <v>2639.1499999999996</v>
      </c>
      <c r="J14" s="20">
        <v>2995.2499999999995</v>
      </c>
      <c r="L14" s="338">
        <f>E14/G14</f>
        <v>0.12542832999540895</v>
      </c>
      <c r="M14" s="339">
        <f>F14/G14</f>
        <v>0.87457167000459113</v>
      </c>
      <c r="N14" s="403">
        <f t="shared" ref="N14:N15" si="7">G14/$G$12</f>
        <v>6.7976876834907107E-2</v>
      </c>
      <c r="O14" s="338">
        <f>H14/J14</f>
        <v>0.11888823971287875</v>
      </c>
      <c r="P14" s="339">
        <f>I14/J14</f>
        <v>0.88111176028712124</v>
      </c>
      <c r="Q14" s="340">
        <f t="shared" si="6"/>
        <v>1</v>
      </c>
      <c r="S14" s="319">
        <f t="shared" si="1"/>
        <v>-0.37032518168797407</v>
      </c>
      <c r="T14" s="323">
        <f t="shared" si="1"/>
        <v>-0.33071874540354945</v>
      </c>
      <c r="U14" s="209">
        <f t="shared" si="1"/>
        <v>-0.33568651456377441</v>
      </c>
    </row>
    <row r="15" spans="1:33" ht="24" customHeight="1" thickBot="1">
      <c r="A15" s="8"/>
      <c r="B15" t="s">
        <v>36</v>
      </c>
      <c r="E15" s="19"/>
      <c r="F15" s="154">
        <v>12.79</v>
      </c>
      <c r="G15" s="119">
        <v>12.79</v>
      </c>
      <c r="H15" s="19"/>
      <c r="I15" s="154">
        <v>0.06</v>
      </c>
      <c r="J15" s="20">
        <v>0.06</v>
      </c>
      <c r="L15" s="341">
        <f>E15/G15</f>
        <v>0</v>
      </c>
      <c r="M15" s="342">
        <f>F15/G15</f>
        <v>1</v>
      </c>
      <c r="N15" s="403">
        <f t="shared" si="7"/>
        <v>1.9282873114925773E-4</v>
      </c>
      <c r="O15" s="341">
        <f>H15/J15</f>
        <v>0</v>
      </c>
      <c r="P15" s="342">
        <f>I15/J15</f>
        <v>1</v>
      </c>
      <c r="Q15" s="343">
        <f t="shared" si="6"/>
        <v>1</v>
      </c>
      <c r="S15" s="319"/>
      <c r="T15" s="323">
        <f t="shared" si="1"/>
        <v>-0.99530883502736511</v>
      </c>
      <c r="U15" s="209">
        <f t="shared" si="1"/>
        <v>-0.99530883502736511</v>
      </c>
    </row>
    <row r="16" spans="1:33" ht="24" customHeight="1" thickBot="1">
      <c r="A16" s="12" t="s">
        <v>12</v>
      </c>
      <c r="B16" s="13"/>
      <c r="C16" s="13"/>
      <c r="D16" s="13"/>
      <c r="E16" s="17">
        <v>44389.509999999995</v>
      </c>
      <c r="F16" s="333">
        <v>69094.7</v>
      </c>
      <c r="G16" s="162">
        <v>113484.20999999999</v>
      </c>
      <c r="H16" s="17">
        <v>39998.44000000001</v>
      </c>
      <c r="I16" s="333">
        <v>55934.9</v>
      </c>
      <c r="J16" s="18">
        <v>95933.340000000011</v>
      </c>
      <c r="L16" s="327">
        <f>L8+L12</f>
        <v>1</v>
      </c>
      <c r="M16" s="336">
        <f t="shared" ref="M16:Q16" si="8">M8+M12</f>
        <v>1.0000000000000002</v>
      </c>
      <c r="N16" s="404">
        <f t="shared" si="8"/>
        <v>1</v>
      </c>
      <c r="O16" s="327">
        <f t="shared" si="8"/>
        <v>0.99999999999999989</v>
      </c>
      <c r="P16" s="336">
        <f t="shared" si="8"/>
        <v>1</v>
      </c>
      <c r="Q16" s="328">
        <f t="shared" si="8"/>
        <v>1</v>
      </c>
      <c r="S16" s="320">
        <f t="shared" si="1"/>
        <v>-9.892134425453189E-2</v>
      </c>
      <c r="T16" s="324">
        <f t="shared" si="1"/>
        <v>-0.19046033921559824</v>
      </c>
      <c r="U16" s="321">
        <f t="shared" si="1"/>
        <v>-0.15465473126173221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43095.53</v>
      </c>
      <c r="F17" s="335">
        <f t="shared" ref="F17:G19" si="9">F9+F13</f>
        <v>57863.95</v>
      </c>
      <c r="G17" s="317">
        <f t="shared" si="9"/>
        <v>100959.48000000001</v>
      </c>
      <c r="H17" s="180">
        <f>H9+H13</f>
        <v>39072.30000000001</v>
      </c>
      <c r="I17" s="335">
        <f t="shared" ref="I17:J19" si="10">I9+I13</f>
        <v>49932.270000000004</v>
      </c>
      <c r="J17" s="349">
        <f t="shared" si="10"/>
        <v>89004.57</v>
      </c>
      <c r="K17"/>
      <c r="L17" s="329">
        <f t="shared" ref="L17:Q17" si="11">E17/E16</f>
        <v>0.97084941915330902</v>
      </c>
      <c r="M17" s="337">
        <f t="shared" si="11"/>
        <v>0.83745858944318452</v>
      </c>
      <c r="N17" s="332">
        <f t="shared" si="11"/>
        <v>0.88963460202965694</v>
      </c>
      <c r="O17" s="329">
        <f t="shared" si="11"/>
        <v>0.97684559697828222</v>
      </c>
      <c r="P17" s="337">
        <f t="shared" si="11"/>
        <v>0.8926854253784311</v>
      </c>
      <c r="Q17" s="330">
        <f t="shared" si="11"/>
        <v>0.92777516137768157</v>
      </c>
      <c r="R17"/>
      <c r="S17" s="319">
        <f t="shared" si="1"/>
        <v>-9.3356085886401416E-2</v>
      </c>
      <c r="T17" s="323">
        <f t="shared" si="1"/>
        <v>-0.13707463800863912</v>
      </c>
      <c r="U17" s="209">
        <f t="shared" si="1"/>
        <v>-0.11841295141377513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1293.98</v>
      </c>
      <c r="F18" s="154">
        <f t="shared" si="9"/>
        <v>10777.51</v>
      </c>
      <c r="G18" s="119">
        <f t="shared" si="9"/>
        <v>12071.49</v>
      </c>
      <c r="H18" s="19">
        <f>H10+H14</f>
        <v>926.14</v>
      </c>
      <c r="I18" s="154">
        <f t="shared" si="10"/>
        <v>5847.5099999999993</v>
      </c>
      <c r="J18" s="20">
        <f t="shared" si="10"/>
        <v>6773.65</v>
      </c>
      <c r="L18" s="338">
        <f t="shared" ref="L18:Q18" si="12">E18/E16</f>
        <v>2.9150580846691036E-2</v>
      </c>
      <c r="M18" s="339">
        <f t="shared" si="12"/>
        <v>0.15598171784521825</v>
      </c>
      <c r="N18" s="316">
        <f t="shared" si="12"/>
        <v>0.10637153838406242</v>
      </c>
      <c r="O18" s="338">
        <f t="shared" si="12"/>
        <v>2.315440302171784E-2</v>
      </c>
      <c r="P18" s="339">
        <f t="shared" si="12"/>
        <v>0.10454135074881692</v>
      </c>
      <c r="Q18" s="340">
        <f t="shared" si="12"/>
        <v>7.0607882515088066E-2</v>
      </c>
      <c r="S18" s="319">
        <f t="shared" si="1"/>
        <v>-0.28427023601601265</v>
      </c>
      <c r="T18" s="323">
        <f t="shared" si="1"/>
        <v>-0.4574340455262858</v>
      </c>
      <c r="U18" s="209">
        <f t="shared" si="1"/>
        <v>-0.4388720862130524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0</v>
      </c>
      <c r="F19" s="155">
        <f t="shared" si="9"/>
        <v>453.24</v>
      </c>
      <c r="G19" s="123">
        <f t="shared" si="9"/>
        <v>453.24</v>
      </c>
      <c r="H19" s="21">
        <f>H11+H15</f>
        <v>0</v>
      </c>
      <c r="I19" s="155">
        <f t="shared" si="10"/>
        <v>155.12</v>
      </c>
      <c r="J19" s="22">
        <f t="shared" si="10"/>
        <v>155.12</v>
      </c>
      <c r="L19" s="341">
        <f t="shared" ref="L19:Q19" si="13">E19/E16</f>
        <v>0</v>
      </c>
      <c r="M19" s="342">
        <f t="shared" si="13"/>
        <v>6.5596927115972722E-3</v>
      </c>
      <c r="N19" s="344">
        <f t="shared" si="13"/>
        <v>3.9938595862807702E-3</v>
      </c>
      <c r="O19" s="341">
        <f t="shared" si="13"/>
        <v>0</v>
      </c>
      <c r="P19" s="342">
        <f t="shared" si="13"/>
        <v>2.7732238727520742E-3</v>
      </c>
      <c r="Q19" s="343">
        <f t="shared" si="13"/>
        <v>1.6169561072302912E-3</v>
      </c>
      <c r="S19" s="325"/>
      <c r="T19" s="326">
        <f t="shared" si="1"/>
        <v>-0.65775306680787216</v>
      </c>
      <c r="U19" s="208">
        <f t="shared" si="1"/>
        <v>-0.65775306680787216</v>
      </c>
    </row>
    <row r="20" spans="1:33" ht="6.75" customHeight="1"/>
    <row r="22" spans="1:33" ht="25.5" customHeight="1">
      <c r="A22" s="1" t="s">
        <v>125</v>
      </c>
    </row>
    <row r="23" spans="1:33" ht="15.75" thickBot="1"/>
    <row r="24" spans="1:33" ht="21.75" customHeight="1">
      <c r="A24" s="420" t="s">
        <v>16</v>
      </c>
      <c r="B24" s="421"/>
      <c r="C24" s="421"/>
      <c r="D24" s="421"/>
      <c r="E24" s="445" t="str">
        <f>E5</f>
        <v>jan</v>
      </c>
      <c r="F24" s="473"/>
      <c r="G24" s="473"/>
      <c r="H24" s="473"/>
      <c r="I24" s="473"/>
      <c r="J24" s="446"/>
      <c r="L24" s="477" t="s">
        <v>122</v>
      </c>
      <c r="M24" s="473"/>
      <c r="N24" s="473"/>
      <c r="O24" s="473"/>
      <c r="P24" s="473"/>
      <c r="Q24" s="446"/>
      <c r="S24" s="479" t="s">
        <v>149</v>
      </c>
      <c r="T24" s="479"/>
      <c r="U24" s="479"/>
    </row>
    <row r="25" spans="1:33" ht="18.75" customHeight="1">
      <c r="A25" s="422"/>
      <c r="B25" s="423"/>
      <c r="C25" s="423"/>
      <c r="D25" s="423"/>
      <c r="E25" s="471">
        <f>E6</f>
        <v>2025</v>
      </c>
      <c r="F25" s="469"/>
      <c r="G25" s="470"/>
      <c r="H25" s="474">
        <f>H6</f>
        <v>2026</v>
      </c>
      <c r="I25" s="475"/>
      <c r="J25" s="476"/>
      <c r="L25" s="468">
        <f>E25</f>
        <v>2025</v>
      </c>
      <c r="M25" s="469"/>
      <c r="N25" s="470"/>
      <c r="O25" s="471">
        <f>H25</f>
        <v>2026</v>
      </c>
      <c r="P25" s="469"/>
      <c r="Q25" s="472"/>
      <c r="S25" s="482" t="s">
        <v>121</v>
      </c>
      <c r="T25" s="481" t="s">
        <v>120</v>
      </c>
      <c r="U25" s="423" t="s">
        <v>12</v>
      </c>
    </row>
    <row r="26" spans="1:33" ht="18.75" customHeight="1" thickBot="1">
      <c r="A26" s="454"/>
      <c r="B26" s="462"/>
      <c r="C26" s="462"/>
      <c r="D26" s="462"/>
      <c r="E26" s="99" t="s">
        <v>29</v>
      </c>
      <c r="F26" s="160" t="s">
        <v>30</v>
      </c>
      <c r="G26" s="134" t="s">
        <v>12</v>
      </c>
      <c r="H26" s="345" t="s">
        <v>29</v>
      </c>
      <c r="I26" s="346" t="s">
        <v>30</v>
      </c>
      <c r="J26" s="347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44"/>
      <c r="T26" s="434"/>
      <c r="U26" s="462"/>
    </row>
    <row r="27" spans="1:33" ht="24" customHeight="1" thickBot="1">
      <c r="A27" s="12" t="s">
        <v>20</v>
      </c>
      <c r="B27" s="13"/>
      <c r="C27" s="13"/>
      <c r="D27" s="13"/>
      <c r="E27" s="17">
        <v>4515.2950000000001</v>
      </c>
      <c r="F27" s="333">
        <v>7452.8629999999985</v>
      </c>
      <c r="G27" s="162">
        <v>11968.157999999996</v>
      </c>
      <c r="H27" s="17">
        <v>3887.7659999999983</v>
      </c>
      <c r="I27" s="333">
        <v>5979.3330000000005</v>
      </c>
      <c r="J27" s="18">
        <v>9867.0989999999983</v>
      </c>
      <c r="L27" s="327">
        <f t="shared" ref="L27:Q27" si="14">E27/E35</f>
        <v>0.380810223500334</v>
      </c>
      <c r="M27" s="336">
        <f t="shared" si="14"/>
        <v>0.3363319762775322</v>
      </c>
      <c r="N27" s="331">
        <f t="shared" si="14"/>
        <v>0.35183576589119564</v>
      </c>
      <c r="O27" s="327">
        <f t="shared" si="14"/>
        <v>0.34806649866911143</v>
      </c>
      <c r="P27" s="336">
        <f t="shared" si="14"/>
        <v>0.32853422062852528</v>
      </c>
      <c r="Q27" s="328">
        <f t="shared" si="14"/>
        <v>0.33596256787366591</v>
      </c>
      <c r="S27" s="318">
        <f t="shared" ref="S27:U38" si="15">(H27-E27)/E27</f>
        <v>-0.13897851635385988</v>
      </c>
      <c r="T27" s="322">
        <f t="shared" si="15"/>
        <v>-0.19771328145975556</v>
      </c>
      <c r="U27" s="164">
        <f t="shared" si="15"/>
        <v>-0.17555408275859979</v>
      </c>
    </row>
    <row r="28" spans="1:33" ht="24" customHeight="1">
      <c r="A28" s="46"/>
      <c r="B28" s="177" t="s">
        <v>33</v>
      </c>
      <c r="C28" s="177"/>
      <c r="D28" s="178"/>
      <c r="E28" s="39">
        <v>4404.0479999999998</v>
      </c>
      <c r="F28" s="153">
        <v>6066.5279999999984</v>
      </c>
      <c r="G28" s="112">
        <v>10470.575999999997</v>
      </c>
      <c r="H28" s="39">
        <v>3800.3749999999982</v>
      </c>
      <c r="I28" s="153">
        <v>5454.0240000000003</v>
      </c>
      <c r="J28" s="20">
        <v>9254.3989999999976</v>
      </c>
      <c r="L28" s="338">
        <f t="shared" ref="L28:Q28" si="16">E28/E27</f>
        <v>0.97536218563792609</v>
      </c>
      <c r="M28" s="339">
        <f t="shared" si="16"/>
        <v>0.8139862493111707</v>
      </c>
      <c r="N28" s="340">
        <f t="shared" si="16"/>
        <v>0.87486946612837169</v>
      </c>
      <c r="O28" s="338">
        <f t="shared" si="16"/>
        <v>0.97752153807610842</v>
      </c>
      <c r="P28" s="339">
        <f t="shared" si="16"/>
        <v>0.91214588650607009</v>
      </c>
      <c r="Q28" s="340">
        <f t="shared" si="16"/>
        <v>0.93790474788993194</v>
      </c>
      <c r="S28" s="319">
        <f t="shared" si="15"/>
        <v>-0.13707230257254271</v>
      </c>
      <c r="T28" s="323">
        <f t="shared" si="15"/>
        <v>-0.10096450556232466</v>
      </c>
      <c r="U28" s="209">
        <f t="shared" si="15"/>
        <v>-0.11615187168308601</v>
      </c>
    </row>
    <row r="29" spans="1:33" ht="24" customHeight="1">
      <c r="A29" s="8"/>
      <c r="B29" t="s">
        <v>37</v>
      </c>
      <c r="E29" s="19">
        <v>111.247</v>
      </c>
      <c r="F29" s="154">
        <v>1307.598</v>
      </c>
      <c r="G29" s="119">
        <v>1418.845</v>
      </c>
      <c r="H29" s="19">
        <v>87.39100000000002</v>
      </c>
      <c r="I29" s="154">
        <v>490.74299999999999</v>
      </c>
      <c r="J29" s="20">
        <v>578.13400000000001</v>
      </c>
      <c r="L29" s="338">
        <f t="shared" ref="L29:Q29" si="17">E29/E27</f>
        <v>2.4637814362073795E-2</v>
      </c>
      <c r="M29" s="339">
        <f t="shared" si="17"/>
        <v>0.17544908580769566</v>
      </c>
      <c r="N29" s="340">
        <f t="shared" si="17"/>
        <v>0.11855166016357743</v>
      </c>
      <c r="O29" s="338">
        <f t="shared" si="17"/>
        <v>2.2478461923891524E-2</v>
      </c>
      <c r="P29" s="339">
        <f t="shared" si="17"/>
        <v>8.2073201141331306E-2</v>
      </c>
      <c r="Q29" s="340">
        <f t="shared" si="17"/>
        <v>5.8592094799089389E-2</v>
      </c>
      <c r="S29" s="319">
        <f t="shared" si="15"/>
        <v>-0.2144417377547258</v>
      </c>
      <c r="T29" s="323">
        <f t="shared" si="15"/>
        <v>-0.62469887534242174</v>
      </c>
      <c r="U29" s="209">
        <f t="shared" si="15"/>
        <v>-0.59253195380749835</v>
      </c>
    </row>
    <row r="30" spans="1:33" ht="24" customHeight="1" thickBot="1">
      <c r="A30" s="8"/>
      <c r="B30" t="s">
        <v>36</v>
      </c>
      <c r="E30" s="19"/>
      <c r="F30" s="154">
        <v>78.737000000000009</v>
      </c>
      <c r="G30" s="119">
        <v>78.737000000000009</v>
      </c>
      <c r="H30" s="19"/>
      <c r="I30" s="154">
        <v>34.565999999999995</v>
      </c>
      <c r="J30" s="20">
        <v>34.565999999999995</v>
      </c>
      <c r="L30" s="338">
        <f t="shared" ref="L30:Q30" si="18">E30/E27</f>
        <v>0</v>
      </c>
      <c r="M30" s="339">
        <f t="shared" si="18"/>
        <v>1.0564664881133603E-2</v>
      </c>
      <c r="N30" s="340">
        <f t="shared" si="18"/>
        <v>6.5788737080509831E-3</v>
      </c>
      <c r="O30" s="338">
        <f t="shared" si="18"/>
        <v>0</v>
      </c>
      <c r="P30" s="339">
        <f t="shared" si="18"/>
        <v>5.7809123525985242E-3</v>
      </c>
      <c r="Q30" s="340">
        <f t="shared" si="18"/>
        <v>3.5031573109786372E-3</v>
      </c>
      <c r="S30" s="319"/>
      <c r="T30" s="323">
        <f t="shared" si="15"/>
        <v>-0.56099419586725441</v>
      </c>
      <c r="U30" s="209">
        <f t="shared" si="15"/>
        <v>-0.56099419586725441</v>
      </c>
    </row>
    <row r="31" spans="1:33" ht="24" customHeight="1" thickBot="1">
      <c r="A31" s="12" t="s">
        <v>21</v>
      </c>
      <c r="B31" s="13"/>
      <c r="C31" s="13"/>
      <c r="D31" s="13"/>
      <c r="E31" s="17">
        <v>7341.7790000000023</v>
      </c>
      <c r="F31" s="333">
        <v>14706.382999999998</v>
      </c>
      <c r="G31" s="162">
        <v>22048.162</v>
      </c>
      <c r="H31" s="17">
        <v>7281.841000000004</v>
      </c>
      <c r="I31" s="333">
        <v>12220.697999999997</v>
      </c>
      <c r="J31" s="18">
        <v>19502.539000000004</v>
      </c>
      <c r="L31" s="327">
        <f t="shared" ref="L31:Q31" si="19">E31/E35</f>
        <v>0.619189776499666</v>
      </c>
      <c r="M31" s="336">
        <f t="shared" si="19"/>
        <v>0.6636680237224678</v>
      </c>
      <c r="N31" s="328">
        <f t="shared" si="19"/>
        <v>0.6481642341088043</v>
      </c>
      <c r="O31" s="327">
        <f t="shared" si="19"/>
        <v>0.65193350133088857</v>
      </c>
      <c r="P31" s="336">
        <f t="shared" si="19"/>
        <v>0.67146577937147445</v>
      </c>
      <c r="Q31" s="328">
        <f t="shared" si="19"/>
        <v>0.66403743212633404</v>
      </c>
      <c r="S31" s="320">
        <f t="shared" si="15"/>
        <v>-8.1639613505116761E-3</v>
      </c>
      <c r="T31" s="324">
        <f t="shared" si="15"/>
        <v>-0.16902082585500469</v>
      </c>
      <c r="U31" s="321">
        <f t="shared" si="15"/>
        <v>-0.11545737916838582</v>
      </c>
    </row>
    <row r="32" spans="1:33" ht="24" customHeight="1">
      <c r="A32" s="46"/>
      <c r="B32" s="3" t="s">
        <v>33</v>
      </c>
      <c r="C32" s="3"/>
      <c r="D32" s="3"/>
      <c r="E32" s="19">
        <v>7250.8260000000018</v>
      </c>
      <c r="F32" s="154">
        <v>13994.926999999998</v>
      </c>
      <c r="G32" s="119">
        <v>21245.753000000001</v>
      </c>
      <c r="H32" s="19">
        <v>7213.9130000000041</v>
      </c>
      <c r="I32" s="154">
        <v>11742.236999999997</v>
      </c>
      <c r="J32" s="20">
        <v>18956.150000000001</v>
      </c>
      <c r="L32" s="329">
        <f>E32/G32</f>
        <v>0.34128354970520469</v>
      </c>
      <c r="M32" s="337">
        <f>F32/G32</f>
        <v>0.65871645029479531</v>
      </c>
      <c r="N32" s="330">
        <f t="shared" ref="N32:N34" si="20">L32+M32</f>
        <v>1</v>
      </c>
      <c r="O32" s="329">
        <f>H32/J32</f>
        <v>0.38055791919772758</v>
      </c>
      <c r="P32" s="337">
        <f>I32/J32</f>
        <v>0.61944208080227248</v>
      </c>
      <c r="Q32" s="330">
        <f t="shared" ref="Q32:Q34" si="21">O32+P32</f>
        <v>1</v>
      </c>
      <c r="S32" s="319">
        <f t="shared" si="15"/>
        <v>-5.0908682679735697E-3</v>
      </c>
      <c r="T32" s="323">
        <f t="shared" si="15"/>
        <v>-0.16096475530025994</v>
      </c>
      <c r="U32" s="209">
        <f t="shared" si="15"/>
        <v>-0.10776756182753321</v>
      </c>
    </row>
    <row r="33" spans="1:21" ht="24" customHeight="1">
      <c r="A33" s="8"/>
      <c r="B33" s="3" t="s">
        <v>37</v>
      </c>
      <c r="D33" s="3"/>
      <c r="E33" s="19">
        <v>90.953000000000003</v>
      </c>
      <c r="F33" s="154">
        <v>706.88499999999988</v>
      </c>
      <c r="G33" s="119">
        <v>797.83799999999985</v>
      </c>
      <c r="H33" s="19">
        <v>67.927999999999997</v>
      </c>
      <c r="I33" s="154">
        <v>471.54299999999989</v>
      </c>
      <c r="J33" s="20">
        <v>539.47099999999989</v>
      </c>
      <c r="L33" s="338">
        <f>E33/G33</f>
        <v>0.11399933319796753</v>
      </c>
      <c r="M33" s="339">
        <f>F33/G33</f>
        <v>0.88600066680203249</v>
      </c>
      <c r="N33" s="340">
        <f t="shared" si="20"/>
        <v>1</v>
      </c>
      <c r="O33" s="338">
        <f>H33/J33</f>
        <v>0.12591594358176808</v>
      </c>
      <c r="P33" s="339">
        <f>I33/J33</f>
        <v>0.87408405641823195</v>
      </c>
      <c r="Q33" s="340">
        <f t="shared" si="21"/>
        <v>1</v>
      </c>
      <c r="S33" s="319">
        <f t="shared" si="15"/>
        <v>-0.25315272723274662</v>
      </c>
      <c r="T33" s="323">
        <f t="shared" si="15"/>
        <v>-0.33292826980343343</v>
      </c>
      <c r="U33" s="209">
        <f t="shared" si="15"/>
        <v>-0.32383391114486904</v>
      </c>
    </row>
    <row r="34" spans="1:21" ht="24" customHeight="1" thickBot="1">
      <c r="A34" s="8"/>
      <c r="B34" t="s">
        <v>36</v>
      </c>
      <c r="E34" s="19"/>
      <c r="F34" s="154">
        <v>4.5709999999999997</v>
      </c>
      <c r="G34" s="119">
        <v>4.5709999999999997</v>
      </c>
      <c r="H34" s="19"/>
      <c r="I34" s="154">
        <v>6.9180000000000001</v>
      </c>
      <c r="J34" s="20">
        <v>6.9180000000000001</v>
      </c>
      <c r="L34" s="341">
        <f>E34/G34</f>
        <v>0</v>
      </c>
      <c r="M34" s="342">
        <f>F34/G34</f>
        <v>1</v>
      </c>
      <c r="N34" s="343">
        <f t="shared" si="20"/>
        <v>1</v>
      </c>
      <c r="O34" s="341">
        <f>H34/J34</f>
        <v>0</v>
      </c>
      <c r="P34" s="342">
        <f>I34/J34</f>
        <v>1</v>
      </c>
      <c r="Q34" s="343">
        <f t="shared" si="21"/>
        <v>1</v>
      </c>
      <c r="S34" s="319"/>
      <c r="T34" s="323">
        <f t="shared" si="15"/>
        <v>0.51345438634872032</v>
      </c>
      <c r="U34" s="209">
        <f t="shared" si="15"/>
        <v>0.51345438634872032</v>
      </c>
    </row>
    <row r="35" spans="1:21" ht="24" customHeight="1" thickBot="1">
      <c r="A35" s="12" t="s">
        <v>12</v>
      </c>
      <c r="B35" s="13"/>
      <c r="C35" s="13"/>
      <c r="D35" s="13"/>
      <c r="E35" s="17">
        <v>11857.074000000002</v>
      </c>
      <c r="F35" s="333">
        <v>22159.245999999996</v>
      </c>
      <c r="G35" s="162">
        <v>34016.32</v>
      </c>
      <c r="H35" s="17">
        <v>11169.607000000002</v>
      </c>
      <c r="I35" s="333">
        <v>18200.031000000003</v>
      </c>
      <c r="J35" s="18">
        <v>29369.638000000003</v>
      </c>
      <c r="L35" s="327">
        <f>L27+L31</f>
        <v>1</v>
      </c>
      <c r="M35" s="336">
        <f t="shared" ref="M35:Q35" si="22">M27+M31</f>
        <v>1</v>
      </c>
      <c r="N35" s="331">
        <f t="shared" si="22"/>
        <v>1</v>
      </c>
      <c r="O35" s="327">
        <f t="shared" si="22"/>
        <v>1</v>
      </c>
      <c r="P35" s="336">
        <f t="shared" si="22"/>
        <v>0.99999999999999978</v>
      </c>
      <c r="Q35" s="328">
        <f t="shared" si="22"/>
        <v>1</v>
      </c>
      <c r="S35" s="320">
        <f t="shared" si="15"/>
        <v>-5.7979481278433484E-2</v>
      </c>
      <c r="T35" s="324">
        <f t="shared" si="15"/>
        <v>-0.17867101615280565</v>
      </c>
      <c r="U35" s="321">
        <f t="shared" si="15"/>
        <v>-0.13660154890358503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11654.874000000002</v>
      </c>
      <c r="F36" s="335">
        <f t="shared" ref="F36:G38" si="23">F28+F32</f>
        <v>20061.454999999994</v>
      </c>
      <c r="G36" s="317">
        <f t="shared" si="23"/>
        <v>31716.328999999998</v>
      </c>
      <c r="H36" s="180">
        <f>H28+H32</f>
        <v>11014.288000000002</v>
      </c>
      <c r="I36" s="335">
        <f t="shared" ref="I36:J38" si="24">I28+I32</f>
        <v>17196.260999999999</v>
      </c>
      <c r="J36" s="349">
        <f t="shared" si="24"/>
        <v>28210.548999999999</v>
      </c>
      <c r="L36" s="329">
        <f>E36/E35</f>
        <v>0.98294688892048743</v>
      </c>
      <c r="M36" s="337">
        <f t="shared" ref="M36:Q36" si="25">F36/F35</f>
        <v>0.90533112002096094</v>
      </c>
      <c r="N36" s="332">
        <f t="shared" si="25"/>
        <v>0.93238566076518559</v>
      </c>
      <c r="O36" s="329">
        <f t="shared" si="25"/>
        <v>0.98609449732653986</v>
      </c>
      <c r="P36" s="337">
        <f t="shared" si="25"/>
        <v>0.94484789613819864</v>
      </c>
      <c r="Q36" s="330">
        <f t="shared" si="25"/>
        <v>0.96053444717296133</v>
      </c>
      <c r="S36" s="319">
        <f t="shared" si="15"/>
        <v>-5.4962927956149439E-2</v>
      </c>
      <c r="T36" s="323">
        <f t="shared" si="15"/>
        <v>-0.1428208472416381</v>
      </c>
      <c r="U36" s="209">
        <f t="shared" si="15"/>
        <v>-0.11053549103996238</v>
      </c>
    </row>
    <row r="37" spans="1:21" ht="24" customHeight="1">
      <c r="A37" s="8"/>
      <c r="B37" s="3" t="s">
        <v>37</v>
      </c>
      <c r="C37" s="3"/>
      <c r="D37" s="183"/>
      <c r="E37" s="19">
        <f>E29+E33</f>
        <v>202.2</v>
      </c>
      <c r="F37" s="154">
        <f t="shared" si="23"/>
        <v>2014.4829999999997</v>
      </c>
      <c r="G37" s="119">
        <f t="shared" si="23"/>
        <v>2216.683</v>
      </c>
      <c r="H37" s="19">
        <f>H29+H33</f>
        <v>155.31900000000002</v>
      </c>
      <c r="I37" s="154">
        <f t="shared" si="24"/>
        <v>962.28599999999983</v>
      </c>
      <c r="J37" s="20">
        <f t="shared" si="24"/>
        <v>1117.605</v>
      </c>
      <c r="L37" s="338">
        <f>E37/E35</f>
        <v>1.7053111079512531E-2</v>
      </c>
      <c r="M37" s="339">
        <f t="shared" ref="M37:Q37" si="26">F37/F35</f>
        <v>9.0909365778961984E-2</v>
      </c>
      <c r="N37" s="316">
        <f t="shared" si="26"/>
        <v>6.5165279489374506E-2</v>
      </c>
      <c r="O37" s="338">
        <f t="shared" si="26"/>
        <v>1.390550267346022E-2</v>
      </c>
      <c r="P37" s="339">
        <f t="shared" si="26"/>
        <v>5.2872767084847255E-2</v>
      </c>
      <c r="Q37" s="340">
        <f t="shared" si="26"/>
        <v>3.8053073721916485E-2</v>
      </c>
      <c r="S37" s="319">
        <f t="shared" si="15"/>
        <v>-0.23185459940652806</v>
      </c>
      <c r="T37" s="323">
        <f t="shared" si="15"/>
        <v>-0.52231614761703127</v>
      </c>
      <c r="U37" s="209">
        <f t="shared" si="15"/>
        <v>-0.49582100823617992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0</v>
      </c>
      <c r="F38" s="155">
        <f t="shared" si="23"/>
        <v>83.308000000000007</v>
      </c>
      <c r="G38" s="123">
        <f t="shared" si="23"/>
        <v>83.308000000000007</v>
      </c>
      <c r="H38" s="21">
        <f>H30+H34</f>
        <v>0</v>
      </c>
      <c r="I38" s="155">
        <f t="shared" si="24"/>
        <v>41.483999999999995</v>
      </c>
      <c r="J38" s="22">
        <f t="shared" si="24"/>
        <v>41.483999999999995</v>
      </c>
      <c r="L38" s="341">
        <f>E38/E35</f>
        <v>0</v>
      </c>
      <c r="M38" s="342">
        <f t="shared" ref="M38:Q38" si="27">F38/F35</f>
        <v>3.7595142000770255E-3</v>
      </c>
      <c r="N38" s="344">
        <f t="shared" si="27"/>
        <v>2.4490597454398361E-3</v>
      </c>
      <c r="O38" s="341">
        <f t="shared" si="27"/>
        <v>0</v>
      </c>
      <c r="P38" s="342">
        <f t="shared" si="27"/>
        <v>2.279336776953841E-3</v>
      </c>
      <c r="Q38" s="343">
        <f t="shared" si="27"/>
        <v>1.4124791051220989E-3</v>
      </c>
      <c r="S38" s="405"/>
      <c r="T38" s="326">
        <f t="shared" si="15"/>
        <v>-0.5020406203485861</v>
      </c>
      <c r="U38" s="208">
        <f t="shared" si="15"/>
        <v>-0.5020406203485861</v>
      </c>
    </row>
    <row r="41" spans="1:21">
      <c r="A41" s="1" t="s">
        <v>124</v>
      </c>
    </row>
    <row r="42" spans="1:21" ht="15.75" thickBot="1"/>
    <row r="43" spans="1:21" ht="22.5" customHeight="1">
      <c r="A43" s="420" t="s">
        <v>16</v>
      </c>
      <c r="B43" s="421"/>
      <c r="C43" s="421"/>
      <c r="D43" s="421"/>
      <c r="E43" s="445" t="str">
        <f>E5</f>
        <v>jan</v>
      </c>
      <c r="F43" s="473"/>
      <c r="G43" s="473"/>
      <c r="H43" s="473"/>
      <c r="I43" s="473"/>
      <c r="J43" s="446"/>
      <c r="L43" s="478" t="s">
        <v>149</v>
      </c>
      <c r="M43" s="479"/>
      <c r="N43" s="479"/>
    </row>
    <row r="44" spans="1:21" ht="18.75" customHeight="1">
      <c r="A44" s="422"/>
      <c r="B44" s="423"/>
      <c r="C44" s="423"/>
      <c r="D44" s="423"/>
      <c r="E44" s="471">
        <f>E25</f>
        <v>2025</v>
      </c>
      <c r="F44" s="469"/>
      <c r="G44" s="470"/>
      <c r="H44" s="474">
        <f>H25</f>
        <v>2026</v>
      </c>
      <c r="I44" s="475"/>
      <c r="J44" s="476"/>
      <c r="L44" s="480" t="s">
        <v>121</v>
      </c>
      <c r="M44" s="481" t="s">
        <v>120</v>
      </c>
      <c r="N44" s="423" t="s">
        <v>12</v>
      </c>
      <c r="S44" t="s">
        <v>127</v>
      </c>
    </row>
    <row r="45" spans="1:21" ht="18.75" customHeight="1" thickBot="1">
      <c r="A45" s="454"/>
      <c r="B45" s="462"/>
      <c r="C45" s="462"/>
      <c r="D45" s="462"/>
      <c r="E45" s="99" t="s">
        <v>29</v>
      </c>
      <c r="F45" s="160" t="s">
        <v>30</v>
      </c>
      <c r="G45" s="134" t="s">
        <v>12</v>
      </c>
      <c r="H45" s="345" t="s">
        <v>29</v>
      </c>
      <c r="I45" s="346" t="s">
        <v>30</v>
      </c>
      <c r="J45" s="347" t="s">
        <v>12</v>
      </c>
      <c r="L45" s="436"/>
      <c r="M45" s="434"/>
      <c r="N45" s="462"/>
    </row>
    <row r="46" spans="1:21" ht="24" customHeight="1" thickBot="1">
      <c r="A46" s="12" t="s">
        <v>20</v>
      </c>
      <c r="B46" s="13"/>
      <c r="C46" s="13"/>
      <c r="D46" s="13"/>
      <c r="E46" s="351">
        <f>(E27/E8)*10</f>
        <v>2.3195564619699782</v>
      </c>
      <c r="F46" s="352">
        <f t="shared" ref="F46:J46" si="28">(F27/F8)*10</f>
        <v>2.6915631505121755</v>
      </c>
      <c r="G46" s="353">
        <f t="shared" si="28"/>
        <v>2.5379969259427022</v>
      </c>
      <c r="H46" s="351">
        <f t="shared" si="28"/>
        <v>2.5196754556006837</v>
      </c>
      <c r="I46" s="352">
        <f t="shared" si="28"/>
        <v>2.6776673751185598</v>
      </c>
      <c r="J46" s="354">
        <f t="shared" si="28"/>
        <v>2.6131081533082212</v>
      </c>
      <c r="L46" s="358">
        <f>(H46-E46)/E46</f>
        <v>8.6274680919276384E-2</v>
      </c>
      <c r="M46" s="322">
        <f>(I46-F46)/F46</f>
        <v>-5.1627157218925119E-3</v>
      </c>
      <c r="N46" s="164">
        <f>(J46-G46)/G46</f>
        <v>2.9594688077732807E-2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57" si="29">(E28/E9)*10</f>
        <v>2.3503611692972735</v>
      </c>
      <c r="F47" s="156">
        <f t="shared" si="29"/>
        <v>2.9716003217239075</v>
      </c>
      <c r="G47" s="355">
        <f t="shared" si="29"/>
        <v>2.6742874131255592</v>
      </c>
      <c r="H47" s="124">
        <f t="shared" si="29"/>
        <v>2.557523457915055</v>
      </c>
      <c r="I47" s="156">
        <f t="shared" si="29"/>
        <v>2.8755393589694918</v>
      </c>
      <c r="J47" s="356">
        <f t="shared" si="29"/>
        <v>2.7358388603035171</v>
      </c>
      <c r="L47" s="319">
        <f t="shared" ref="L47:N57" si="30">(H47-E47)/E47</f>
        <v>8.8140619120133046E-2</v>
      </c>
      <c r="M47" s="323">
        <f t="shared" si="30"/>
        <v>-3.2326340138060072E-2</v>
      </c>
      <c r="N47" s="209">
        <f t="shared" si="30"/>
        <v>2.3016017977671287E-2</v>
      </c>
    </row>
    <row r="48" spans="1:21" ht="24" customHeight="1">
      <c r="A48" s="8"/>
      <c r="B48" t="s">
        <v>37</v>
      </c>
      <c r="E48" s="125">
        <f t="shared" si="29"/>
        <v>1.5271741368659479</v>
      </c>
      <c r="F48" s="157">
        <f t="shared" si="29"/>
        <v>1.9133013863993853</v>
      </c>
      <c r="G48" s="357">
        <f t="shared" si="29"/>
        <v>1.876109061578537</v>
      </c>
      <c r="H48" s="125">
        <f t="shared" si="29"/>
        <v>1.5330678548873768</v>
      </c>
      <c r="I48" s="157">
        <f t="shared" si="29"/>
        <v>1.5295758580707903</v>
      </c>
      <c r="J48" s="356">
        <f t="shared" si="29"/>
        <v>1.530102688968876</v>
      </c>
      <c r="L48" s="319">
        <f t="shared" si="30"/>
        <v>3.8592311637256627E-3</v>
      </c>
      <c r="M48" s="323">
        <f t="shared" si="30"/>
        <v>-0.20055676071542633</v>
      </c>
      <c r="N48" s="209">
        <f t="shared" si="30"/>
        <v>-0.18442764319817051</v>
      </c>
    </row>
    <row r="49" spans="1:14" ht="24" customHeight="1" thickBot="1">
      <c r="A49" s="8"/>
      <c r="B49" t="s">
        <v>36</v>
      </c>
      <c r="E49" s="125"/>
      <c r="F49" s="157">
        <f t="shared" si="29"/>
        <v>1.7876489953456696</v>
      </c>
      <c r="G49" s="357">
        <f t="shared" si="29"/>
        <v>1.7876489953456696</v>
      </c>
      <c r="H49" s="125"/>
      <c r="I49" s="157">
        <f t="shared" si="29"/>
        <v>2.2292015993808842</v>
      </c>
      <c r="J49" s="356">
        <f t="shared" si="29"/>
        <v>2.2292015993808842</v>
      </c>
      <c r="L49" s="319"/>
      <c r="M49" s="323">
        <f t="shared" si="30"/>
        <v>0.24700184722215765</v>
      </c>
      <c r="N49" s="209">
        <f t="shared" si="30"/>
        <v>0.24700184722215765</v>
      </c>
    </row>
    <row r="50" spans="1:14" ht="24" customHeight="1" thickBot="1">
      <c r="A50" s="12" t="s">
        <v>21</v>
      </c>
      <c r="B50" s="13"/>
      <c r="C50" s="13"/>
      <c r="D50" s="13"/>
      <c r="E50" s="351">
        <f t="shared" si="29"/>
        <v>2.945747976492691</v>
      </c>
      <c r="F50" s="352">
        <f t="shared" si="29"/>
        <v>3.5518391749011817</v>
      </c>
      <c r="G50" s="353">
        <f t="shared" si="29"/>
        <v>3.3240962491268808</v>
      </c>
      <c r="H50" s="351">
        <f t="shared" si="29"/>
        <v>2.9638557992837273</v>
      </c>
      <c r="I50" s="352">
        <f t="shared" si="29"/>
        <v>3.6366232875815516</v>
      </c>
      <c r="J50" s="354">
        <f t="shared" si="29"/>
        <v>3.3524879871927569</v>
      </c>
      <c r="L50" s="320">
        <f t="shared" si="30"/>
        <v>6.1471052294826949E-3</v>
      </c>
      <c r="M50" s="324">
        <f t="shared" si="30"/>
        <v>2.3870481884284284E-2</v>
      </c>
      <c r="N50" s="321">
        <f t="shared" si="30"/>
        <v>8.5411901274920973E-3</v>
      </c>
    </row>
    <row r="51" spans="1:14" ht="24" customHeight="1">
      <c r="A51" s="46"/>
      <c r="B51" s="3" t="s">
        <v>33</v>
      </c>
      <c r="C51" s="3"/>
      <c r="D51" s="3"/>
      <c r="E51" s="125">
        <f t="shared" si="29"/>
        <v>2.9768008414559959</v>
      </c>
      <c r="F51" s="157">
        <f t="shared" si="29"/>
        <v>3.7370699242942305</v>
      </c>
      <c r="G51" s="357">
        <f t="shared" si="29"/>
        <v>3.4374508851870611</v>
      </c>
      <c r="H51" s="125">
        <f t="shared" si="29"/>
        <v>2.9793909892779462</v>
      </c>
      <c r="I51" s="157">
        <f t="shared" si="29"/>
        <v>3.7920618266053201</v>
      </c>
      <c r="J51" s="356">
        <f t="shared" si="29"/>
        <v>3.43545310252162</v>
      </c>
      <c r="L51" s="319">
        <f t="shared" si="30"/>
        <v>8.7011122339089705E-4</v>
      </c>
      <c r="M51" s="323">
        <f t="shared" si="30"/>
        <v>1.4715245747368563E-2</v>
      </c>
      <c r="N51" s="209">
        <f t="shared" si="30"/>
        <v>-5.8118144292625541E-4</v>
      </c>
    </row>
    <row r="52" spans="1:14" ht="24" customHeight="1">
      <c r="A52" s="8"/>
      <c r="B52" s="3" t="s">
        <v>37</v>
      </c>
      <c r="D52" s="3"/>
      <c r="E52" s="125">
        <f t="shared" si="29"/>
        <v>1.6082789595600588</v>
      </c>
      <c r="F52" s="157">
        <f t="shared" si="29"/>
        <v>1.7926411142049976</v>
      </c>
      <c r="G52" s="357">
        <f t="shared" si="29"/>
        <v>1.7695168770335277</v>
      </c>
      <c r="H52" s="125">
        <f t="shared" si="29"/>
        <v>1.9075540578489187</v>
      </c>
      <c r="I52" s="157">
        <f t="shared" si="29"/>
        <v>1.786722997934941</v>
      </c>
      <c r="J52" s="356">
        <f t="shared" si="29"/>
        <v>1.8010883899507553</v>
      </c>
      <c r="L52" s="319">
        <f t="shared" si="30"/>
        <v>0.18608407236187802</v>
      </c>
      <c r="M52" s="323">
        <f t="shared" si="30"/>
        <v>-3.3013391376338782E-3</v>
      </c>
      <c r="N52" s="209">
        <f t="shared" si="30"/>
        <v>1.7841882904307219E-2</v>
      </c>
    </row>
    <row r="53" spans="1:14" ht="24" customHeight="1" thickBot="1">
      <c r="A53" s="8"/>
      <c r="B53" t="s">
        <v>36</v>
      </c>
      <c r="E53" s="125"/>
      <c r="F53" s="157">
        <f t="shared" si="29"/>
        <v>3.5738858483189997</v>
      </c>
      <c r="G53" s="357">
        <f t="shared" si="29"/>
        <v>3.5738858483189997</v>
      </c>
      <c r="H53" s="125"/>
      <c r="I53" s="157">
        <f t="shared" si="29"/>
        <v>1153</v>
      </c>
      <c r="J53" s="356">
        <f t="shared" si="29"/>
        <v>1153</v>
      </c>
      <c r="L53" s="319"/>
      <c r="M53" s="323">
        <f t="shared" si="30"/>
        <v>321.61802669000218</v>
      </c>
      <c r="N53" s="209">
        <f t="shared" si="30"/>
        <v>321.61802669000218</v>
      </c>
    </row>
    <row r="54" spans="1:14" ht="24" customHeight="1" thickBot="1">
      <c r="A54" s="12" t="s">
        <v>12</v>
      </c>
      <c r="B54" s="13"/>
      <c r="C54" s="13"/>
      <c r="D54" s="13"/>
      <c r="E54" s="351">
        <f t="shared" si="29"/>
        <v>2.6711432498353789</v>
      </c>
      <c r="F54" s="352">
        <f t="shared" si="29"/>
        <v>3.2070833218756283</v>
      </c>
      <c r="G54" s="353">
        <f t="shared" si="29"/>
        <v>2.9974496011383431</v>
      </c>
      <c r="H54" s="351">
        <f t="shared" si="29"/>
        <v>2.7925106579156584</v>
      </c>
      <c r="I54" s="352">
        <f t="shared" si="29"/>
        <v>3.2537880643390804</v>
      </c>
      <c r="J54" s="354">
        <f t="shared" si="29"/>
        <v>3.061463095103329</v>
      </c>
      <c r="L54" s="320">
        <f t="shared" si="30"/>
        <v>4.5436502923517627E-2</v>
      </c>
      <c r="M54" s="324">
        <f t="shared" si="30"/>
        <v>1.4562996272930435E-2</v>
      </c>
      <c r="N54" s="321">
        <f t="shared" si="30"/>
        <v>2.1355986749760685E-2</v>
      </c>
    </row>
    <row r="55" spans="1:14" ht="24" customHeight="1">
      <c r="A55" s="179"/>
      <c r="B55" s="177" t="s">
        <v>33</v>
      </c>
      <c r="C55" s="177"/>
      <c r="D55" s="178"/>
      <c r="E55" s="124">
        <f t="shared" si="29"/>
        <v>2.7044275821645543</v>
      </c>
      <c r="F55" s="156">
        <f t="shared" si="29"/>
        <v>3.4670040672992419</v>
      </c>
      <c r="G55" s="355">
        <f t="shared" si="29"/>
        <v>3.1414909228930252</v>
      </c>
      <c r="H55" s="124">
        <f t="shared" si="29"/>
        <v>2.8189505096961271</v>
      </c>
      <c r="I55" s="156">
        <f t="shared" si="29"/>
        <v>3.4439173304157804</v>
      </c>
      <c r="J55" s="359">
        <f t="shared" si="29"/>
        <v>3.1695618550822724</v>
      </c>
      <c r="L55" s="319">
        <f t="shared" si="30"/>
        <v>4.2346457448829776E-2</v>
      </c>
      <c r="M55" s="323">
        <f t="shared" si="30"/>
        <v>-6.6589875394769404E-3</v>
      </c>
      <c r="N55" s="209">
        <f t="shared" si="30"/>
        <v>8.9355445800226637E-3</v>
      </c>
    </row>
    <row r="56" spans="1:14" ht="24" customHeight="1">
      <c r="A56" s="8"/>
      <c r="B56" s="3" t="s">
        <v>37</v>
      </c>
      <c r="C56" s="3"/>
      <c r="D56" s="183"/>
      <c r="E56" s="125">
        <f t="shared" si="29"/>
        <v>1.5626207514799302</v>
      </c>
      <c r="F56" s="157">
        <f t="shared" si="29"/>
        <v>1.869154377959287</v>
      </c>
      <c r="G56" s="357">
        <f t="shared" si="29"/>
        <v>1.8362960993216249</v>
      </c>
      <c r="H56" s="125">
        <f t="shared" si="29"/>
        <v>1.6770574643142508</v>
      </c>
      <c r="I56" s="157">
        <f t="shared" si="29"/>
        <v>1.6456337825843819</v>
      </c>
      <c r="J56" s="356">
        <f t="shared" si="29"/>
        <v>1.649930244402944</v>
      </c>
      <c r="L56" s="319">
        <f t="shared" si="30"/>
        <v>7.3233836633706348E-2</v>
      </c>
      <c r="M56" s="323">
        <f t="shared" si="30"/>
        <v>-0.11958380645848062</v>
      </c>
      <c r="N56" s="209">
        <f t="shared" si="30"/>
        <v>-0.10149008920049943</v>
      </c>
    </row>
    <row r="57" spans="1:14" ht="24" customHeight="1" thickBot="1">
      <c r="A57" s="9"/>
      <c r="B57" s="184" t="s">
        <v>36</v>
      </c>
      <c r="C57" s="184"/>
      <c r="D57" s="185"/>
      <c r="E57" s="126"/>
      <c r="F57" s="158">
        <f t="shared" si="29"/>
        <v>1.838054893654576</v>
      </c>
      <c r="G57" s="360">
        <f t="shared" si="29"/>
        <v>1.838054893654576</v>
      </c>
      <c r="H57" s="126"/>
      <c r="I57" s="158">
        <f t="shared" si="29"/>
        <v>2.6743166580711701</v>
      </c>
      <c r="J57" s="361">
        <f t="shared" si="29"/>
        <v>2.6743166580711701</v>
      </c>
      <c r="L57" s="325"/>
      <c r="M57" s="326">
        <f t="shared" si="30"/>
        <v>0.45497104972412872</v>
      </c>
      <c r="N57" s="208">
        <f t="shared" si="30"/>
        <v>0.45497104972412872</v>
      </c>
    </row>
  </sheetData>
  <mergeCells count="30">
    <mergeCell ref="A43:D45"/>
    <mergeCell ref="E43:J43"/>
    <mergeCell ref="L43:N43"/>
    <mergeCell ref="E44:G44"/>
    <mergeCell ref="H44:J44"/>
    <mergeCell ref="L44:L45"/>
    <mergeCell ref="M44:M45"/>
    <mergeCell ref="N44:N45"/>
    <mergeCell ref="A5:D7"/>
    <mergeCell ref="E5:J5"/>
    <mergeCell ref="L5:Q5"/>
    <mergeCell ref="S5:U5"/>
    <mergeCell ref="E6:G6"/>
    <mergeCell ref="H6:J6"/>
    <mergeCell ref="L6:N6"/>
    <mergeCell ref="O6:Q6"/>
    <mergeCell ref="S6:S7"/>
    <mergeCell ref="T6:T7"/>
    <mergeCell ref="U6:U7"/>
    <mergeCell ref="A24:D26"/>
    <mergeCell ref="E24:J24"/>
    <mergeCell ref="L24:Q24"/>
    <mergeCell ref="S24:U24"/>
    <mergeCell ref="E25:G25"/>
    <mergeCell ref="H25:J25"/>
    <mergeCell ref="L25:N25"/>
    <mergeCell ref="O25:Q25"/>
    <mergeCell ref="S25:S26"/>
    <mergeCell ref="T25:T26"/>
    <mergeCell ref="U25:U2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AC7F584-806A-402B-BF32-14CD8C18D47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EDB4853A-363D-4758-983D-1C93847321C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6" id="{C8BB30D2-7DF5-401B-9883-1AAB2A56C03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4" id="{B7182A91-EA14-4FC7-8D6A-93AF376D5AB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5" id="{2C405C41-667A-4CD7-8D84-2039E7113EC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3" id="{D5C2D83B-8AA8-40D3-BF29-072C3F3A0B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1E87-D665-4F68-8B5E-988BF66857C1}">
  <sheetPr>
    <pageSetUpPr fitToPage="1"/>
  </sheetPr>
  <dimension ref="A1:AQ97"/>
  <sheetViews>
    <sheetView showGridLines="0" workbookViewId="0">
      <selection activeCell="AI93" sqref="AI93:AK93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138</v>
      </c>
    </row>
    <row r="3" spans="1:43" ht="8.25" customHeight="1" thickBot="1"/>
    <row r="4" spans="1:43">
      <c r="A4" s="463" t="s">
        <v>3</v>
      </c>
      <c r="B4" s="445" t="s">
        <v>128</v>
      </c>
      <c r="C4" s="473"/>
      <c r="D4" s="473"/>
      <c r="E4" s="473"/>
      <c r="F4" s="473"/>
      <c r="G4" s="484"/>
      <c r="H4" s="473" t="s">
        <v>130</v>
      </c>
      <c r="I4" s="473"/>
      <c r="J4" s="473"/>
      <c r="K4" s="473"/>
      <c r="L4" s="473"/>
      <c r="M4" s="484"/>
      <c r="N4" s="479" t="s">
        <v>149</v>
      </c>
      <c r="O4" s="479"/>
      <c r="P4" s="479"/>
      <c r="R4" s="477" t="s">
        <v>129</v>
      </c>
      <c r="S4" s="473"/>
      <c r="T4" s="473"/>
      <c r="U4" s="473"/>
      <c r="V4" s="473"/>
      <c r="W4" s="484"/>
      <c r="X4" s="473" t="s">
        <v>131</v>
      </c>
      <c r="Y4" s="473"/>
      <c r="Z4" s="473"/>
      <c r="AA4" s="473"/>
      <c r="AB4" s="473"/>
      <c r="AC4" s="446"/>
      <c r="AE4" s="479" t="s">
        <v>149</v>
      </c>
      <c r="AF4" s="479"/>
      <c r="AG4" s="479"/>
      <c r="AI4" s="490" t="s">
        <v>134</v>
      </c>
      <c r="AJ4" s="491"/>
      <c r="AK4" s="491"/>
      <c r="AL4" s="491"/>
      <c r="AM4" s="491"/>
      <c r="AN4" s="492"/>
      <c r="AO4" s="479" t="s">
        <v>149</v>
      </c>
      <c r="AP4" s="479"/>
      <c r="AQ4" s="479"/>
    </row>
    <row r="5" spans="1:43">
      <c r="A5" s="464"/>
      <c r="B5" s="485">
        <v>45658</v>
      </c>
      <c r="C5" s="469"/>
      <c r="D5" s="470"/>
      <c r="E5" s="486">
        <v>46023</v>
      </c>
      <c r="F5" s="475"/>
      <c r="G5" s="487"/>
      <c r="H5" s="495">
        <f>B5</f>
        <v>45658</v>
      </c>
      <c r="I5" s="469"/>
      <c r="J5" s="470"/>
      <c r="K5" s="485">
        <f>E5</f>
        <v>46023</v>
      </c>
      <c r="L5" s="469"/>
      <c r="M5" s="470"/>
      <c r="N5" s="471" t="s">
        <v>132</v>
      </c>
      <c r="O5" s="469"/>
      <c r="P5" s="472"/>
      <c r="R5" s="483">
        <f>H5</f>
        <v>45658</v>
      </c>
      <c r="S5" s="469"/>
      <c r="T5" s="470"/>
      <c r="U5" s="496">
        <f>K5</f>
        <v>46023</v>
      </c>
      <c r="V5" s="475"/>
      <c r="W5" s="487"/>
      <c r="X5" s="495">
        <f>R5</f>
        <v>45658</v>
      </c>
      <c r="Y5" s="469"/>
      <c r="Z5" s="470"/>
      <c r="AA5" s="485">
        <f>U5</f>
        <v>46023</v>
      </c>
      <c r="AB5" s="469"/>
      <c r="AC5" s="472"/>
      <c r="AE5" s="468" t="s">
        <v>133</v>
      </c>
      <c r="AF5" s="469"/>
      <c r="AG5" s="472"/>
      <c r="AI5" s="493">
        <f>X5</f>
        <v>45658</v>
      </c>
      <c r="AJ5" s="494"/>
      <c r="AK5" s="501"/>
      <c r="AL5" s="497">
        <f>AA5</f>
        <v>46023</v>
      </c>
      <c r="AM5" s="494"/>
      <c r="AN5" s="498"/>
      <c r="AO5" s="469" t="s">
        <v>134</v>
      </c>
      <c r="AP5" s="469"/>
      <c r="AQ5" s="472"/>
    </row>
    <row r="6" spans="1:43" ht="19.5" customHeight="1" thickBot="1">
      <c r="A6" s="465"/>
      <c r="B6" s="99" t="s">
        <v>29</v>
      </c>
      <c r="C6" s="135" t="s">
        <v>30</v>
      </c>
      <c r="D6" s="263" t="s">
        <v>12</v>
      </c>
      <c r="E6" s="159" t="s">
        <v>29</v>
      </c>
      <c r="F6" s="346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45" t="s">
        <v>29</v>
      </c>
      <c r="V6" s="346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0" t="s">
        <v>29</v>
      </c>
      <c r="AJ6" s="135" t="s">
        <v>30</v>
      </c>
      <c r="AK6" s="263" t="s">
        <v>12</v>
      </c>
      <c r="AL6" s="401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176</v>
      </c>
      <c r="B7" s="39">
        <v>5692.7400000000007</v>
      </c>
      <c r="C7" s="363">
        <v>7729.2100000000009</v>
      </c>
      <c r="D7" s="368">
        <v>13421.95</v>
      </c>
      <c r="E7" s="39">
        <v>3523.9300000000003</v>
      </c>
      <c r="F7" s="372">
        <v>5855.5899999999992</v>
      </c>
      <c r="G7" s="370">
        <v>9379.52</v>
      </c>
      <c r="H7" s="338">
        <f t="shared" ref="H7:H32" si="0">B7/$B$33</f>
        <v>0.1282451642291163</v>
      </c>
      <c r="I7" s="316">
        <f t="shared" ref="I7:I32" si="1">C7/$C$33</f>
        <v>0.11186400693540893</v>
      </c>
      <c r="J7" s="391">
        <f t="shared" ref="J7:J32" si="2">D7/$D$33</f>
        <v>0.1182715198880972</v>
      </c>
      <c r="K7" s="316">
        <f t="shared" ref="K7:K32" si="3">E7/$E$33</f>
        <v>8.8101685965752671E-2</v>
      </c>
      <c r="L7" s="316">
        <f t="shared" ref="L7:L32" si="4">F7/$F$33</f>
        <v>0.10468580439046103</v>
      </c>
      <c r="M7" s="392">
        <f t="shared" ref="M7:M32" si="5">G7/$G$33</f>
        <v>9.7771223226461187E-2</v>
      </c>
      <c r="N7" s="385">
        <f t="shared" ref="N7:P33" si="6">(E7-B7)/B7</f>
        <v>-0.38097822841022078</v>
      </c>
      <c r="O7" s="386">
        <f t="shared" si="6"/>
        <v>-0.24240769755253144</v>
      </c>
      <c r="P7" s="375">
        <f t="shared" si="6"/>
        <v>-0.30118052890973368</v>
      </c>
      <c r="R7" s="394">
        <v>1749.557</v>
      </c>
      <c r="S7" s="362">
        <v>3017.4720000000002</v>
      </c>
      <c r="T7" s="367">
        <v>4767.0290000000005</v>
      </c>
      <c r="U7" s="39">
        <v>1156.3159999999998</v>
      </c>
      <c r="V7" s="112">
        <v>2522.7669999999994</v>
      </c>
      <c r="W7" s="373">
        <v>3679.0829999999992</v>
      </c>
      <c r="X7" s="338">
        <f>R7/$R$33</f>
        <v>0.14755385687902425</v>
      </c>
      <c r="Y7" s="316">
        <f>S7/$S$33</f>
        <v>0.13617214231928287</v>
      </c>
      <c r="Z7" s="391">
        <f>T7/$T$33</f>
        <v>0.14013946834930999</v>
      </c>
      <c r="AA7" s="316">
        <f>U7/$U$33</f>
        <v>0.10352342745810122</v>
      </c>
      <c r="AB7" s="316">
        <f>V7/$V$33</f>
        <v>0.13861333532893425</v>
      </c>
      <c r="AC7" s="392">
        <f>W7/$W$33</f>
        <v>0.12526824470904269</v>
      </c>
      <c r="AE7" s="385">
        <f t="shared" ref="AE7:AG33" si="7">(U7-R7)/R7</f>
        <v>-0.33908069299828481</v>
      </c>
      <c r="AF7" s="386">
        <f t="shared" si="7"/>
        <v>-0.16394684026894063</v>
      </c>
      <c r="AG7" s="375">
        <f t="shared" si="7"/>
        <v>-0.22822307143505968</v>
      </c>
      <c r="AI7" s="27">
        <f t="shared" ref="AI7:AN22" si="8">(R7/B7)*10</f>
        <v>3.0733126754427564</v>
      </c>
      <c r="AJ7" s="28">
        <f t="shared" si="8"/>
        <v>3.9039850126985809</v>
      </c>
      <c r="AK7" s="399">
        <f t="shared" si="8"/>
        <v>3.5516664866133461</v>
      </c>
      <c r="AL7" s="28">
        <f t="shared" si="8"/>
        <v>3.2813251114522695</v>
      </c>
      <c r="AM7" s="28">
        <f t="shared" si="8"/>
        <v>4.3083053970650269</v>
      </c>
      <c r="AN7" s="395">
        <f t="shared" si="8"/>
        <v>3.9224640493330138</v>
      </c>
      <c r="AO7" s="376">
        <f t="shared" ref="AO7:AQ18" si="9">(AL7-AI7)/AI7</f>
        <v>6.7683460154130182E-2</v>
      </c>
      <c r="AP7" s="374">
        <f t="shared" si="9"/>
        <v>0.10356606981105304</v>
      </c>
      <c r="AQ7" s="375">
        <f t="shared" si="9"/>
        <v>0.10440100840471592</v>
      </c>
    </row>
    <row r="8" spans="1:43" ht="20.100000000000001" customHeight="1">
      <c r="A8" s="8" t="s">
        <v>175</v>
      </c>
      <c r="B8" s="19">
        <v>4289.72</v>
      </c>
      <c r="C8" s="364">
        <v>7347.84</v>
      </c>
      <c r="D8" s="368">
        <v>11637.560000000001</v>
      </c>
      <c r="E8" s="19">
        <v>6965.52</v>
      </c>
      <c r="F8" s="362">
        <v>3800.8900000000003</v>
      </c>
      <c r="G8" s="370">
        <v>10766.41</v>
      </c>
      <c r="H8" s="338">
        <f t="shared" si="0"/>
        <v>9.6638147165850674E-2</v>
      </c>
      <c r="I8" s="316">
        <f t="shared" si="1"/>
        <v>0.10634448083572255</v>
      </c>
      <c r="J8" s="392">
        <f t="shared" si="2"/>
        <v>0.10254783462827119</v>
      </c>
      <c r="K8" s="316">
        <f t="shared" si="3"/>
        <v>0.17414479164687424</v>
      </c>
      <c r="L8" s="316">
        <f t="shared" si="4"/>
        <v>6.7952029949101544E-2</v>
      </c>
      <c r="M8" s="392">
        <f t="shared" si="5"/>
        <v>0.1122280325067385</v>
      </c>
      <c r="N8" s="387">
        <f t="shared" si="6"/>
        <v>0.6237703160113014</v>
      </c>
      <c r="O8" s="388">
        <f t="shared" si="6"/>
        <v>-0.48272009189095022</v>
      </c>
      <c r="P8" s="379">
        <f t="shared" si="6"/>
        <v>-7.4856756914679828E-2</v>
      </c>
      <c r="R8" s="394">
        <v>1308.06</v>
      </c>
      <c r="S8" s="362">
        <v>2077.0709999999999</v>
      </c>
      <c r="T8" s="367">
        <v>3385.1309999999999</v>
      </c>
      <c r="U8" s="19">
        <v>1873.6510000000001</v>
      </c>
      <c r="V8" s="119">
        <v>1179.0050000000001</v>
      </c>
      <c r="W8" s="368">
        <v>3052.6559999999999</v>
      </c>
      <c r="X8" s="338">
        <f t="shared" ref="X8:X32" si="10">R8/$R$33</f>
        <v>0.11031895390043106</v>
      </c>
      <c r="Y8" s="316">
        <f t="shared" ref="Y8:Y32" si="11">S8/$S$33</f>
        <v>9.3733830113172614E-2</v>
      </c>
      <c r="Z8" s="392">
        <f t="shared" ref="Z8:Z32" si="12">T8/$T$33</f>
        <v>9.9514909314117453E-2</v>
      </c>
      <c r="AA8" s="316">
        <f t="shared" ref="AA8:AA32" si="13">U8/$U$33</f>
        <v>0.16774547215492897</v>
      </c>
      <c r="AB8" s="316">
        <f t="shared" ref="AB8:AB32" si="14">V8/$V$33</f>
        <v>6.4780384165279703E-2</v>
      </c>
      <c r="AC8" s="392">
        <f t="shared" ref="AC8:AC32" si="15">W8/$W$33</f>
        <v>0.1039391769146082</v>
      </c>
      <c r="AE8" s="387">
        <f t="shared" si="7"/>
        <v>0.43238918704034995</v>
      </c>
      <c r="AF8" s="388">
        <f t="shared" si="7"/>
        <v>-0.43237135369951235</v>
      </c>
      <c r="AG8" s="379">
        <f t="shared" si="7"/>
        <v>-9.821628764145314E-2</v>
      </c>
      <c r="AI8" s="27">
        <f t="shared" si="8"/>
        <v>3.049289930345104</v>
      </c>
      <c r="AJ8" s="28">
        <f t="shared" si="8"/>
        <v>2.8267776652730596</v>
      </c>
      <c r="AK8" s="395">
        <f t="shared" si="8"/>
        <v>2.9087978923416928</v>
      </c>
      <c r="AL8" s="28">
        <f t="shared" si="8"/>
        <v>2.6898939346954713</v>
      </c>
      <c r="AM8" s="28">
        <f t="shared" si="8"/>
        <v>3.1019182349397116</v>
      </c>
      <c r="AN8" s="395">
        <f t="shared" si="8"/>
        <v>2.8353518025042703</v>
      </c>
      <c r="AO8" s="377">
        <f t="shared" si="9"/>
        <v>-0.11786219213630432</v>
      </c>
      <c r="AP8" s="378">
        <f t="shared" si="9"/>
        <v>9.7333643549951471E-2</v>
      </c>
      <c r="AQ8" s="379">
        <f t="shared" si="9"/>
        <v>-2.5249636638830078E-2</v>
      </c>
    </row>
    <row r="9" spans="1:43" ht="20.100000000000001" customHeight="1">
      <c r="A9" s="8" t="s">
        <v>178</v>
      </c>
      <c r="B9" s="19">
        <v>2074.19</v>
      </c>
      <c r="C9" s="364">
        <v>4138.4799999999996</v>
      </c>
      <c r="D9" s="368">
        <v>6212.67</v>
      </c>
      <c r="E9" s="19">
        <v>2493.7400000000002</v>
      </c>
      <c r="F9" s="362">
        <v>5800.5199999999995</v>
      </c>
      <c r="G9" s="370">
        <v>8294.26</v>
      </c>
      <c r="H9" s="338">
        <f t="shared" si="0"/>
        <v>4.6727030778217646E-2</v>
      </c>
      <c r="I9" s="316">
        <f t="shared" si="1"/>
        <v>5.9895766245457303E-2</v>
      </c>
      <c r="J9" s="392">
        <f t="shared" si="2"/>
        <v>5.4744796654970757E-2</v>
      </c>
      <c r="K9" s="316">
        <f t="shared" si="3"/>
        <v>6.2345931491328166E-2</v>
      </c>
      <c r="L9" s="316">
        <f t="shared" si="4"/>
        <v>0.10370126700861179</v>
      </c>
      <c r="M9" s="392">
        <f t="shared" si="5"/>
        <v>8.6458576340613158E-2</v>
      </c>
      <c r="N9" s="387">
        <f t="shared" si="6"/>
        <v>0.20227173016936739</v>
      </c>
      <c r="O9" s="388">
        <f t="shared" si="6"/>
        <v>0.40160638688600647</v>
      </c>
      <c r="P9" s="379">
        <f t="shared" si="6"/>
        <v>0.33505562020838064</v>
      </c>
      <c r="R9" s="394">
        <v>781.65800000000002</v>
      </c>
      <c r="S9" s="362">
        <v>1683.5229999999999</v>
      </c>
      <c r="T9" s="367">
        <v>2465.181</v>
      </c>
      <c r="U9" s="19">
        <v>835.75699999999995</v>
      </c>
      <c r="V9" s="119">
        <v>2100.6190000000001</v>
      </c>
      <c r="W9" s="368">
        <v>2936.3760000000002</v>
      </c>
      <c r="X9" s="338">
        <f t="shared" si="10"/>
        <v>6.592334668738678E-2</v>
      </c>
      <c r="Y9" s="316">
        <f t="shared" si="11"/>
        <v>7.5973839543096347E-2</v>
      </c>
      <c r="Z9" s="392">
        <f t="shared" si="12"/>
        <v>7.2470537671329535E-2</v>
      </c>
      <c r="AA9" s="316">
        <f t="shared" si="13"/>
        <v>7.4824208228633268E-2</v>
      </c>
      <c r="AB9" s="316">
        <f t="shared" si="14"/>
        <v>0.1154184297817954</v>
      </c>
      <c r="AC9" s="392">
        <f t="shared" si="15"/>
        <v>9.9979986133979584E-2</v>
      </c>
      <c r="AE9" s="387">
        <f t="shared" si="7"/>
        <v>6.9210575469066948E-2</v>
      </c>
      <c r="AF9" s="388">
        <f t="shared" si="7"/>
        <v>0.2477518869656074</v>
      </c>
      <c r="AG9" s="379">
        <f t="shared" si="7"/>
        <v>0.19114012317959619</v>
      </c>
      <c r="AI9" s="27">
        <f t="shared" si="8"/>
        <v>3.7684975821887097</v>
      </c>
      <c r="AJ9" s="28">
        <f t="shared" si="8"/>
        <v>4.0679742320852101</v>
      </c>
      <c r="AK9" s="395">
        <f t="shared" si="8"/>
        <v>3.9679896083326494</v>
      </c>
      <c r="AL9" s="28">
        <f t="shared" si="8"/>
        <v>3.3514199555687436</v>
      </c>
      <c r="AM9" s="28">
        <f t="shared" si="8"/>
        <v>3.6214322164219763</v>
      </c>
      <c r="AN9" s="395">
        <f t="shared" si="8"/>
        <v>3.5402507276116255</v>
      </c>
      <c r="AO9" s="377">
        <f t="shared" si="9"/>
        <v>-0.11067477622679835</v>
      </c>
      <c r="AP9" s="378">
        <f t="shared" si="9"/>
        <v>-0.10977011902908246</v>
      </c>
      <c r="AQ9" s="379">
        <f t="shared" si="9"/>
        <v>-0.10779737926298649</v>
      </c>
    </row>
    <row r="10" spans="1:43" ht="20.100000000000001" customHeight="1">
      <c r="A10" s="8" t="s">
        <v>177</v>
      </c>
      <c r="B10" s="19">
        <v>2608.0099999999998</v>
      </c>
      <c r="C10" s="364">
        <v>6072.7500000000009</v>
      </c>
      <c r="D10" s="368">
        <v>8680.76</v>
      </c>
      <c r="E10" s="19">
        <v>2484.4299999999994</v>
      </c>
      <c r="F10" s="362">
        <v>5831.369999999999</v>
      </c>
      <c r="G10" s="370">
        <v>8315.7999999999993</v>
      </c>
      <c r="H10" s="338">
        <f t="shared" si="0"/>
        <v>5.8752844985222853E-2</v>
      </c>
      <c r="I10" s="316">
        <f t="shared" si="1"/>
        <v>8.7890243390592912E-2</v>
      </c>
      <c r="J10" s="392">
        <f t="shared" si="2"/>
        <v>7.6493108600747178E-2</v>
      </c>
      <c r="K10" s="316">
        <f t="shared" si="3"/>
        <v>6.2113172413724119E-2</v>
      </c>
      <c r="L10" s="316">
        <f t="shared" si="4"/>
        <v>0.10425280102404758</v>
      </c>
      <c r="M10" s="392">
        <f t="shared" si="5"/>
        <v>8.6683107249262842E-2</v>
      </c>
      <c r="N10" s="387">
        <f t="shared" si="6"/>
        <v>-4.7384787635016891E-2</v>
      </c>
      <c r="O10" s="388">
        <f t="shared" si="6"/>
        <v>-3.9748054835124433E-2</v>
      </c>
      <c r="P10" s="379">
        <f t="shared" si="6"/>
        <v>-4.2042401817352505E-2</v>
      </c>
      <c r="R10" s="394">
        <v>898.66500000000008</v>
      </c>
      <c r="S10" s="362">
        <v>1837.9800000000002</v>
      </c>
      <c r="T10" s="367">
        <v>2736.6450000000004</v>
      </c>
      <c r="U10" s="19">
        <v>849.17199999999991</v>
      </c>
      <c r="V10" s="119">
        <v>1896.2469999999998</v>
      </c>
      <c r="W10" s="368">
        <v>2745.4189999999999</v>
      </c>
      <c r="X10" s="338">
        <f t="shared" si="10"/>
        <v>7.5791464234768194E-2</v>
      </c>
      <c r="Y10" s="316">
        <f t="shared" si="11"/>
        <v>8.2944157937503829E-2</v>
      </c>
      <c r="Z10" s="392">
        <f t="shared" si="12"/>
        <v>8.0450942371191256E-2</v>
      </c>
      <c r="AA10" s="316">
        <f t="shared" si="13"/>
        <v>7.6025235265663307E-2</v>
      </c>
      <c r="AB10" s="316">
        <f t="shared" si="14"/>
        <v>0.10418921813924378</v>
      </c>
      <c r="AC10" s="392">
        <f t="shared" si="15"/>
        <v>9.3478135481274899E-2</v>
      </c>
      <c r="AE10" s="387">
        <f t="shared" si="7"/>
        <v>-5.5073915196430442E-2</v>
      </c>
      <c r="AF10" s="388">
        <f t="shared" si="7"/>
        <v>3.1701650725252502E-2</v>
      </c>
      <c r="AG10" s="379">
        <f t="shared" si="7"/>
        <v>3.2061155173577251E-3</v>
      </c>
      <c r="AI10" s="27">
        <f t="shared" si="8"/>
        <v>3.4457881679901541</v>
      </c>
      <c r="AJ10" s="28">
        <f t="shared" si="8"/>
        <v>3.0266024453501297</v>
      </c>
      <c r="AK10" s="395">
        <f t="shared" si="8"/>
        <v>3.1525407913592822</v>
      </c>
      <c r="AL10" s="28">
        <f t="shared" si="8"/>
        <v>3.4179751492294015</v>
      </c>
      <c r="AM10" s="28">
        <f t="shared" si="8"/>
        <v>3.2518036070425991</v>
      </c>
      <c r="AN10" s="395">
        <f t="shared" si="8"/>
        <v>3.3014490487986725</v>
      </c>
      <c r="AO10" s="377">
        <f t="shared" si="9"/>
        <v>-8.0715985443107676E-3</v>
      </c>
      <c r="AP10" s="378">
        <f t="shared" si="9"/>
        <v>7.4407248972673451E-2</v>
      </c>
      <c r="AQ10" s="379">
        <f t="shared" si="9"/>
        <v>4.723436342125345E-2</v>
      </c>
    </row>
    <row r="11" spans="1:43" ht="20.100000000000001" customHeight="1">
      <c r="A11" s="8" t="s">
        <v>181</v>
      </c>
      <c r="B11" s="19">
        <v>6739.3600000000006</v>
      </c>
      <c r="C11" s="364">
        <v>3871.46</v>
      </c>
      <c r="D11" s="368">
        <v>10610.82</v>
      </c>
      <c r="E11" s="19">
        <v>5789.8899999999994</v>
      </c>
      <c r="F11" s="362">
        <v>4243</v>
      </c>
      <c r="G11" s="370">
        <v>10032.89</v>
      </c>
      <c r="H11" s="338">
        <f t="shared" si="0"/>
        <v>0.15182325734165572</v>
      </c>
      <c r="I11" s="316">
        <f t="shared" si="1"/>
        <v>5.6031215129380391E-2</v>
      </c>
      <c r="J11" s="392">
        <f t="shared" si="2"/>
        <v>9.3500408559040932E-2</v>
      </c>
      <c r="K11" s="316">
        <f t="shared" si="3"/>
        <v>0.14475289536291913</v>
      </c>
      <c r="L11" s="316">
        <f t="shared" si="4"/>
        <v>7.5856039789111984E-2</v>
      </c>
      <c r="M11" s="392">
        <f t="shared" si="5"/>
        <v>0.10458188988312089</v>
      </c>
      <c r="N11" s="387">
        <f t="shared" si="6"/>
        <v>-0.14088429761876514</v>
      </c>
      <c r="O11" s="388">
        <f t="shared" si="6"/>
        <v>9.596896261358763E-2</v>
      </c>
      <c r="P11" s="379">
        <f t="shared" si="6"/>
        <v>-5.4466101583101049E-2</v>
      </c>
      <c r="R11" s="394">
        <v>1462.9540000000002</v>
      </c>
      <c r="S11" s="362">
        <v>934.79700000000003</v>
      </c>
      <c r="T11" s="367">
        <v>2397.7510000000002</v>
      </c>
      <c r="U11" s="19">
        <v>1260.796</v>
      </c>
      <c r="V11" s="119">
        <v>1098.8010000000002</v>
      </c>
      <c r="W11" s="368">
        <v>2359.5970000000002</v>
      </c>
      <c r="X11" s="338">
        <f t="shared" si="10"/>
        <v>0.12338237916032234</v>
      </c>
      <c r="Y11" s="316">
        <f t="shared" si="11"/>
        <v>4.2185415514589257E-2</v>
      </c>
      <c r="Z11" s="392">
        <f t="shared" si="12"/>
        <v>7.0488253873434881E-2</v>
      </c>
      <c r="AA11" s="316">
        <f t="shared" si="13"/>
        <v>0.11287738234657672</v>
      </c>
      <c r="AB11" s="316">
        <f t="shared" si="14"/>
        <v>6.0373578484564108E-2</v>
      </c>
      <c r="AC11" s="392">
        <f t="shared" si="15"/>
        <v>8.0341371589258262E-2</v>
      </c>
      <c r="AE11" s="387">
        <f t="shared" si="7"/>
        <v>-0.1381847959676108</v>
      </c>
      <c r="AF11" s="388">
        <f t="shared" si="7"/>
        <v>0.1754434385219466</v>
      </c>
      <c r="AG11" s="379">
        <f t="shared" si="7"/>
        <v>-1.5912411255380558E-2</v>
      </c>
      <c r="AI11" s="27">
        <f t="shared" si="8"/>
        <v>2.1707610218180955</v>
      </c>
      <c r="AJ11" s="28">
        <f t="shared" si="8"/>
        <v>2.4145851952493373</v>
      </c>
      <c r="AK11" s="395">
        <f t="shared" si="8"/>
        <v>2.2597226227567715</v>
      </c>
      <c r="AL11" s="28">
        <f t="shared" si="8"/>
        <v>2.177581957515601</v>
      </c>
      <c r="AM11" s="28">
        <f t="shared" si="8"/>
        <v>2.5896794720716478</v>
      </c>
      <c r="AN11" s="395">
        <f t="shared" si="8"/>
        <v>2.3518617267806188</v>
      </c>
      <c r="AO11" s="377">
        <f t="shared" si="9"/>
        <v>3.1421863710233431E-3</v>
      </c>
      <c r="AP11" s="378">
        <f t="shared" si="9"/>
        <v>7.2515261489553576E-2</v>
      </c>
      <c r="AQ11" s="379">
        <f t="shared" si="9"/>
        <v>4.0774519445860684E-2</v>
      </c>
    </row>
    <row r="12" spans="1:43" ht="20.100000000000001" customHeight="1">
      <c r="A12" s="8" t="s">
        <v>183</v>
      </c>
      <c r="B12" s="19">
        <v>5512.55</v>
      </c>
      <c r="C12" s="364">
        <v>1026.75</v>
      </c>
      <c r="D12" s="368">
        <v>6539.3</v>
      </c>
      <c r="E12" s="19">
        <v>4938.03</v>
      </c>
      <c r="F12" s="362">
        <v>2936.51</v>
      </c>
      <c r="G12" s="370">
        <v>7874.54</v>
      </c>
      <c r="H12" s="338">
        <f t="shared" si="0"/>
        <v>0.12418587184224381</v>
      </c>
      <c r="I12" s="316">
        <f t="shared" si="1"/>
        <v>1.4860039916230909E-2</v>
      </c>
      <c r="J12" s="392">
        <f t="shared" si="2"/>
        <v>5.7622994423629496E-2</v>
      </c>
      <c r="K12" s="316">
        <f t="shared" si="3"/>
        <v>0.1234555647670259</v>
      </c>
      <c r="L12" s="316">
        <f t="shared" si="4"/>
        <v>5.2498708319850401E-2</v>
      </c>
      <c r="M12" s="392">
        <f t="shared" si="5"/>
        <v>8.2083455032421454E-2</v>
      </c>
      <c r="N12" s="387">
        <f t="shared" si="6"/>
        <v>-0.10422036988326644</v>
      </c>
      <c r="O12" s="388">
        <f t="shared" si="6"/>
        <v>1.8600048697345997</v>
      </c>
      <c r="P12" s="379">
        <f t="shared" si="6"/>
        <v>0.20418699249155103</v>
      </c>
      <c r="R12" s="394">
        <v>992.87900000000002</v>
      </c>
      <c r="S12" s="362">
        <v>251.78800000000001</v>
      </c>
      <c r="T12" s="367">
        <v>1244.6669999999999</v>
      </c>
      <c r="U12" s="19">
        <v>1093.2139999999999</v>
      </c>
      <c r="V12" s="119">
        <v>800.34299999999996</v>
      </c>
      <c r="W12" s="368">
        <v>1893.5569999999998</v>
      </c>
      <c r="X12" s="338">
        <f t="shared" si="10"/>
        <v>8.3737269414022361E-2</v>
      </c>
      <c r="Y12" s="316">
        <f t="shared" si="11"/>
        <v>1.1362660985847622E-2</v>
      </c>
      <c r="Z12" s="392">
        <f t="shared" si="12"/>
        <v>3.6590289602167425E-2</v>
      </c>
      <c r="AA12" s="316">
        <f t="shared" si="13"/>
        <v>9.787398965782769E-2</v>
      </c>
      <c r="AB12" s="316">
        <f t="shared" si="14"/>
        <v>4.3974815207732318E-2</v>
      </c>
      <c r="AC12" s="392">
        <f t="shared" si="15"/>
        <v>6.4473283599886369E-2</v>
      </c>
      <c r="AE12" s="387">
        <f t="shared" si="7"/>
        <v>0.10105460987693357</v>
      </c>
      <c r="AF12" s="388">
        <f t="shared" si="7"/>
        <v>2.1786383783182677</v>
      </c>
      <c r="AG12" s="379">
        <f t="shared" si="7"/>
        <v>0.5213362288869231</v>
      </c>
      <c r="AI12" s="27">
        <f t="shared" si="8"/>
        <v>1.8011247063518698</v>
      </c>
      <c r="AJ12" s="28">
        <f t="shared" si="8"/>
        <v>2.452281470659849</v>
      </c>
      <c r="AK12" s="395">
        <f t="shared" si="8"/>
        <v>1.9033642744636277</v>
      </c>
      <c r="AL12" s="28">
        <f t="shared" si="8"/>
        <v>2.2138666634265078</v>
      </c>
      <c r="AM12" s="28">
        <f t="shared" si="8"/>
        <v>2.725490463168863</v>
      </c>
      <c r="AN12" s="395">
        <f t="shared" si="8"/>
        <v>2.4046572879177703</v>
      </c>
      <c r="AO12" s="377">
        <f t="shared" si="9"/>
        <v>0.22915790095991515</v>
      </c>
      <c r="AP12" s="378">
        <f t="shared" si="9"/>
        <v>0.11141012798808128</v>
      </c>
      <c r="AQ12" s="379">
        <f t="shared" si="9"/>
        <v>0.26337208288487401</v>
      </c>
    </row>
    <row r="13" spans="1:43" ht="20.100000000000001" customHeight="1">
      <c r="A13" s="8" t="s">
        <v>180</v>
      </c>
      <c r="B13" s="19">
        <v>2582.9900000000002</v>
      </c>
      <c r="C13" s="364">
        <v>3749.17</v>
      </c>
      <c r="D13" s="368">
        <v>6332.16</v>
      </c>
      <c r="E13" s="19">
        <v>1613.35</v>
      </c>
      <c r="F13" s="362">
        <v>3888.36</v>
      </c>
      <c r="G13" s="370">
        <v>5501.71</v>
      </c>
      <c r="H13" s="338">
        <f t="shared" si="0"/>
        <v>5.8189198303833498E-2</v>
      </c>
      <c r="I13" s="316">
        <f t="shared" si="1"/>
        <v>5.4261325398330111E-2</v>
      </c>
      <c r="J13" s="392">
        <f t="shared" si="2"/>
        <v>5.5797718466736465E-2</v>
      </c>
      <c r="K13" s="316">
        <f t="shared" si="3"/>
        <v>4.0335323077600023E-2</v>
      </c>
      <c r="L13" s="316">
        <f t="shared" si="4"/>
        <v>6.9515812131602989E-2</v>
      </c>
      <c r="M13" s="392">
        <f t="shared" si="5"/>
        <v>5.7349301087609363E-2</v>
      </c>
      <c r="N13" s="387">
        <f t="shared" si="6"/>
        <v>-0.37539440725670647</v>
      </c>
      <c r="O13" s="388">
        <f t="shared" si="6"/>
        <v>3.7125550455167425E-2</v>
      </c>
      <c r="P13" s="379">
        <f t="shared" si="6"/>
        <v>-0.13114798109965634</v>
      </c>
      <c r="R13" s="394">
        <v>583.93900000000008</v>
      </c>
      <c r="S13" s="362">
        <v>1065.0710000000001</v>
      </c>
      <c r="T13" s="367">
        <v>1649.0100000000002</v>
      </c>
      <c r="U13" s="19">
        <v>461.54199999999997</v>
      </c>
      <c r="V13" s="119">
        <v>1158.8409999999999</v>
      </c>
      <c r="W13" s="368">
        <v>1620.3829999999998</v>
      </c>
      <c r="X13" s="338">
        <f t="shared" si="10"/>
        <v>4.9248153465180362E-2</v>
      </c>
      <c r="Y13" s="316">
        <f t="shared" si="11"/>
        <v>4.806440616255625E-2</v>
      </c>
      <c r="Z13" s="392">
        <f t="shared" si="12"/>
        <v>4.8477025145577189E-2</v>
      </c>
      <c r="AA13" s="316">
        <f t="shared" si="13"/>
        <v>4.1321238965703978E-2</v>
      </c>
      <c r="AB13" s="316">
        <f t="shared" si="14"/>
        <v>6.3672473964467402E-2</v>
      </c>
      <c r="AC13" s="392">
        <f t="shared" si="15"/>
        <v>5.5172045361948273E-2</v>
      </c>
      <c r="AE13" s="387">
        <f t="shared" si="7"/>
        <v>-0.20960579786587313</v>
      </c>
      <c r="AF13" s="388">
        <f t="shared" si="7"/>
        <v>8.8041078951543839E-2</v>
      </c>
      <c r="AG13" s="379">
        <f t="shared" si="7"/>
        <v>-1.7360113037519727E-2</v>
      </c>
      <c r="AI13" s="27">
        <f t="shared" si="8"/>
        <v>2.2607094878416101</v>
      </c>
      <c r="AJ13" s="28">
        <f t="shared" si="8"/>
        <v>2.8408181010730376</v>
      </c>
      <c r="AK13" s="395">
        <f t="shared" si="8"/>
        <v>2.6041824590661014</v>
      </c>
      <c r="AL13" s="28">
        <f t="shared" si="8"/>
        <v>2.8607679672730653</v>
      </c>
      <c r="AM13" s="28">
        <f t="shared" si="8"/>
        <v>2.9802821755187274</v>
      </c>
      <c r="AN13" s="395">
        <f t="shared" si="8"/>
        <v>2.9452352086896614</v>
      </c>
      <c r="AO13" s="377">
        <f t="shared" si="9"/>
        <v>0.26542927459660243</v>
      </c>
      <c r="AP13" s="378">
        <f t="shared" si="9"/>
        <v>4.909292657386663E-2</v>
      </c>
      <c r="AQ13" s="379">
        <f t="shared" si="9"/>
        <v>0.13096346165616468</v>
      </c>
    </row>
    <row r="14" spans="1:43" ht="20.100000000000001" customHeight="1">
      <c r="A14" s="8" t="s">
        <v>184</v>
      </c>
      <c r="B14" s="19">
        <v>887.08</v>
      </c>
      <c r="C14" s="364">
        <v>3366.8100000000004</v>
      </c>
      <c r="D14" s="368">
        <v>4253.8900000000003</v>
      </c>
      <c r="E14" s="19">
        <v>695.81999999999994</v>
      </c>
      <c r="F14" s="362">
        <v>2449.36</v>
      </c>
      <c r="G14" s="370">
        <v>3145.1800000000003</v>
      </c>
      <c r="H14" s="338">
        <f t="shared" si="0"/>
        <v>1.9984000724495493E-2</v>
      </c>
      <c r="I14" s="316">
        <f t="shared" si="1"/>
        <v>4.8727471137438902E-2</v>
      </c>
      <c r="J14" s="392">
        <f t="shared" si="2"/>
        <v>3.7484421841593639E-2</v>
      </c>
      <c r="K14" s="316">
        <f t="shared" si="3"/>
        <v>1.7396178450959584E-2</v>
      </c>
      <c r="L14" s="316">
        <f t="shared" si="4"/>
        <v>4.3789476695229632E-2</v>
      </c>
      <c r="M14" s="392">
        <f t="shared" si="5"/>
        <v>3.2785056790475546E-2</v>
      </c>
      <c r="N14" s="387">
        <f t="shared" si="6"/>
        <v>-0.21560625873652894</v>
      </c>
      <c r="O14" s="388">
        <f t="shared" si="6"/>
        <v>-0.27249829957734478</v>
      </c>
      <c r="P14" s="379">
        <f t="shared" si="6"/>
        <v>-0.2606343840578858</v>
      </c>
      <c r="R14" s="394">
        <v>353.03800000000001</v>
      </c>
      <c r="S14" s="362">
        <v>1731.7280000000001</v>
      </c>
      <c r="T14" s="367">
        <v>2084.7660000000001</v>
      </c>
      <c r="U14" s="19">
        <v>206.09700000000001</v>
      </c>
      <c r="V14" s="119">
        <v>1047.674</v>
      </c>
      <c r="W14" s="368">
        <v>1253.771</v>
      </c>
      <c r="X14" s="338">
        <f t="shared" si="10"/>
        <v>2.9774462063743547E-2</v>
      </c>
      <c r="Y14" s="316">
        <f t="shared" si="11"/>
        <v>7.8149229445803339E-2</v>
      </c>
      <c r="Z14" s="392">
        <f t="shared" si="12"/>
        <v>6.1287229188812901E-2</v>
      </c>
      <c r="AA14" s="316">
        <f t="shared" si="13"/>
        <v>1.8451589209897892E-2</v>
      </c>
      <c r="AB14" s="316">
        <f t="shared" si="14"/>
        <v>5.7564407445240044E-2</v>
      </c>
      <c r="AC14" s="392">
        <f t="shared" si="15"/>
        <v>4.2689358309421443E-2</v>
      </c>
      <c r="AE14" s="387">
        <f t="shared" si="7"/>
        <v>-0.41621865068349584</v>
      </c>
      <c r="AF14" s="388">
        <f t="shared" si="7"/>
        <v>-0.39501238069719957</v>
      </c>
      <c r="AG14" s="379">
        <f t="shared" si="7"/>
        <v>-0.39860348835312936</v>
      </c>
      <c r="AI14" s="27">
        <f t="shared" si="8"/>
        <v>3.9797763448617935</v>
      </c>
      <c r="AJ14" s="28">
        <f t="shared" si="8"/>
        <v>5.1435275527873561</v>
      </c>
      <c r="AK14" s="395">
        <f t="shared" si="8"/>
        <v>4.9008460491456054</v>
      </c>
      <c r="AL14" s="28">
        <f t="shared" si="8"/>
        <v>2.9619298094334745</v>
      </c>
      <c r="AM14" s="28">
        <f t="shared" si="8"/>
        <v>4.2773377535356172</v>
      </c>
      <c r="AN14" s="395">
        <f t="shared" si="8"/>
        <v>3.9863251069891064</v>
      </c>
      <c r="AO14" s="377">
        <f t="shared" si="9"/>
        <v>-0.25575470760874275</v>
      </c>
      <c r="AP14" s="378">
        <f t="shared" si="9"/>
        <v>-0.16840384159745336</v>
      </c>
      <c r="AQ14" s="379">
        <f t="shared" si="9"/>
        <v>-0.18660470722518066</v>
      </c>
    </row>
    <row r="15" spans="1:43" ht="20.100000000000001" customHeight="1">
      <c r="A15" s="8" t="s">
        <v>174</v>
      </c>
      <c r="B15" s="19">
        <v>2007.71</v>
      </c>
      <c r="C15" s="364">
        <v>2220.87</v>
      </c>
      <c r="D15" s="368">
        <v>4228.58</v>
      </c>
      <c r="E15" s="19">
        <v>1718.19</v>
      </c>
      <c r="F15" s="362">
        <v>3014.71</v>
      </c>
      <c r="G15" s="370">
        <v>4732.8999999999996</v>
      </c>
      <c r="H15" s="338">
        <f t="shared" si="0"/>
        <v>4.5229379643974443E-2</v>
      </c>
      <c r="I15" s="316">
        <f t="shared" si="1"/>
        <v>3.2142407449485988E-2</v>
      </c>
      <c r="J15" s="392">
        <f t="shared" si="2"/>
        <v>3.7261395219652139E-2</v>
      </c>
      <c r="K15" s="316">
        <f t="shared" si="3"/>
        <v>4.2956425300586722E-2</v>
      </c>
      <c r="L15" s="316">
        <f t="shared" si="4"/>
        <v>5.3896762128831911E-2</v>
      </c>
      <c r="M15" s="392">
        <f t="shared" si="5"/>
        <v>4.9335298864815906E-2</v>
      </c>
      <c r="N15" s="387">
        <f t="shared" si="6"/>
        <v>-0.14420409322063443</v>
      </c>
      <c r="O15" s="388">
        <f t="shared" si="6"/>
        <v>0.3574455055901517</v>
      </c>
      <c r="P15" s="379">
        <f t="shared" si="6"/>
        <v>0.11926462311225038</v>
      </c>
      <c r="R15" s="394">
        <v>492.14299999999997</v>
      </c>
      <c r="S15" s="362">
        <v>562.49</v>
      </c>
      <c r="T15" s="367">
        <v>1054.633</v>
      </c>
      <c r="U15" s="19">
        <v>447.35899999999998</v>
      </c>
      <c r="V15" s="119">
        <v>634.18499999999995</v>
      </c>
      <c r="W15" s="368">
        <v>1081.5439999999999</v>
      </c>
      <c r="X15" s="338">
        <f t="shared" si="10"/>
        <v>4.150627718103133E-2</v>
      </c>
      <c r="Y15" s="316">
        <f t="shared" si="11"/>
        <v>2.5383986440693874E-2</v>
      </c>
      <c r="Z15" s="392">
        <f t="shared" si="12"/>
        <v>3.1003735853848979E-2</v>
      </c>
      <c r="AA15" s="316">
        <f t="shared" si="13"/>
        <v>4.0051453914179781E-2</v>
      </c>
      <c r="AB15" s="316">
        <f t="shared" si="14"/>
        <v>3.4845270318495596E-2</v>
      </c>
      <c r="AC15" s="392">
        <f t="shared" si="15"/>
        <v>3.682524108741142E-2</v>
      </c>
      <c r="AE15" s="387">
        <f t="shared" si="7"/>
        <v>-9.099794165516932E-2</v>
      </c>
      <c r="AF15" s="388">
        <f t="shared" si="7"/>
        <v>0.12746004373411071</v>
      </c>
      <c r="AG15" s="379">
        <f t="shared" si="7"/>
        <v>2.551693337872021E-2</v>
      </c>
      <c r="AI15" s="27">
        <f t="shared" si="8"/>
        <v>2.4512653719909747</v>
      </c>
      <c r="AJ15" s="28">
        <f t="shared" si="8"/>
        <v>2.5327461760481258</v>
      </c>
      <c r="AK15" s="395">
        <f t="shared" si="8"/>
        <v>2.4940594715010715</v>
      </c>
      <c r="AL15" s="28">
        <f t="shared" si="8"/>
        <v>2.6036643211751898</v>
      </c>
      <c r="AM15" s="28">
        <f t="shared" si="8"/>
        <v>2.1036351755226868</v>
      </c>
      <c r="AN15" s="395">
        <f t="shared" si="8"/>
        <v>2.2851613175854126</v>
      </c>
      <c r="AO15" s="377">
        <f t="shared" si="9"/>
        <v>6.2171542471728826E-2</v>
      </c>
      <c r="AP15" s="378">
        <f t="shared" si="9"/>
        <v>-0.16942518937882126</v>
      </c>
      <c r="AQ15" s="379">
        <f t="shared" si="9"/>
        <v>-8.3758288967316297E-2</v>
      </c>
    </row>
    <row r="16" spans="1:43" ht="20.100000000000001" customHeight="1">
      <c r="A16" s="8" t="s">
        <v>187</v>
      </c>
      <c r="B16" s="19">
        <v>1634.19</v>
      </c>
      <c r="C16" s="364">
        <v>5805.4800000000005</v>
      </c>
      <c r="D16" s="368">
        <v>7439.67</v>
      </c>
      <c r="E16" s="19">
        <v>1184.26</v>
      </c>
      <c r="F16" s="362">
        <v>2519.9699999999998</v>
      </c>
      <c r="G16" s="370">
        <v>3704.2299999999996</v>
      </c>
      <c r="H16" s="338">
        <f t="shared" si="0"/>
        <v>3.6814778987197649E-2</v>
      </c>
      <c r="I16" s="316">
        <f t="shared" si="1"/>
        <v>8.4022074051989512E-2</v>
      </c>
      <c r="J16" s="392">
        <f t="shared" si="2"/>
        <v>6.5556873506895791E-2</v>
      </c>
      <c r="K16" s="316">
        <f t="shared" si="3"/>
        <v>2.9607654698533242E-2</v>
      </c>
      <c r="L16" s="316">
        <f t="shared" si="4"/>
        <v>4.5051837046280581E-2</v>
      </c>
      <c r="M16" s="392">
        <f t="shared" si="5"/>
        <v>3.861254074964969E-2</v>
      </c>
      <c r="N16" s="387">
        <f t="shared" si="6"/>
        <v>-0.2753229428646608</v>
      </c>
      <c r="O16" s="388">
        <f t="shared" si="6"/>
        <v>-0.56593253271047361</v>
      </c>
      <c r="P16" s="379">
        <f t="shared" si="6"/>
        <v>-0.50209753927257528</v>
      </c>
      <c r="R16" s="394">
        <v>420.02800000000002</v>
      </c>
      <c r="S16" s="362">
        <v>1399.402</v>
      </c>
      <c r="T16" s="367">
        <v>1819.43</v>
      </c>
      <c r="U16" s="19">
        <v>422.11599999999999</v>
      </c>
      <c r="V16" s="119">
        <v>578.5200000000001</v>
      </c>
      <c r="W16" s="368">
        <v>1000.6360000000001</v>
      </c>
      <c r="X16" s="338">
        <f t="shared" si="10"/>
        <v>3.5424253909522696E-2</v>
      </c>
      <c r="Y16" s="316">
        <f t="shared" si="11"/>
        <v>6.3152058513182258E-2</v>
      </c>
      <c r="Z16" s="392">
        <f t="shared" si="12"/>
        <v>5.3486973311633948E-2</v>
      </c>
      <c r="AA16" s="316">
        <f t="shared" si="13"/>
        <v>3.7791481831008014E-2</v>
      </c>
      <c r="AB16" s="316">
        <f t="shared" si="14"/>
        <v>3.1786759044531293E-2</v>
      </c>
      <c r="AC16" s="392">
        <f t="shared" si="15"/>
        <v>3.4070423339913142E-2</v>
      </c>
      <c r="AE16" s="387">
        <f t="shared" si="7"/>
        <v>4.9710971649508254E-3</v>
      </c>
      <c r="AF16" s="388">
        <f t="shared" si="7"/>
        <v>-0.58659484551258323</v>
      </c>
      <c r="AG16" s="379">
        <f t="shared" si="7"/>
        <v>-0.45002775594554334</v>
      </c>
      <c r="AI16" s="27">
        <f t="shared" si="8"/>
        <v>2.5702519290902526</v>
      </c>
      <c r="AJ16" s="28">
        <f t="shared" si="8"/>
        <v>2.4104845766413803</v>
      </c>
      <c r="AK16" s="395">
        <f t="shared" si="8"/>
        <v>2.4455789033653375</v>
      </c>
      <c r="AL16" s="28">
        <f t="shared" si="8"/>
        <v>3.5643861989765764</v>
      </c>
      <c r="AM16" s="28">
        <f t="shared" si="8"/>
        <v>2.2957416159716191</v>
      </c>
      <c r="AN16" s="395">
        <f t="shared" si="8"/>
        <v>2.7013333405323108</v>
      </c>
      <c r="AO16" s="377">
        <f t="shared" si="9"/>
        <v>0.38678475780317778</v>
      </c>
      <c r="AP16" s="378">
        <f t="shared" si="9"/>
        <v>-4.760161578367654E-2</v>
      </c>
      <c r="AQ16" s="379">
        <f t="shared" si="9"/>
        <v>0.10457828075595195</v>
      </c>
    </row>
    <row r="17" spans="1:43" ht="20.100000000000001" customHeight="1">
      <c r="A17" s="8" t="s">
        <v>186</v>
      </c>
      <c r="B17" s="19">
        <v>1999.24</v>
      </c>
      <c r="C17" s="364">
        <v>779.44</v>
      </c>
      <c r="D17" s="368">
        <v>2778.6800000000003</v>
      </c>
      <c r="E17" s="19">
        <v>1908.88</v>
      </c>
      <c r="F17" s="362">
        <v>1187.81</v>
      </c>
      <c r="G17" s="370">
        <v>3096.69</v>
      </c>
      <c r="H17" s="338">
        <f t="shared" si="0"/>
        <v>4.5038568796997309E-2</v>
      </c>
      <c r="I17" s="316">
        <f t="shared" si="1"/>
        <v>1.1280749464141242E-2</v>
      </c>
      <c r="J17" s="392">
        <f t="shared" si="2"/>
        <v>2.4485168465286932E-2</v>
      </c>
      <c r="K17" s="316">
        <f t="shared" si="3"/>
        <v>4.7723861230587993E-2</v>
      </c>
      <c r="L17" s="316">
        <f t="shared" si="4"/>
        <v>2.123557921798376E-2</v>
      </c>
      <c r="M17" s="392">
        <f t="shared" si="5"/>
        <v>3.2279601648394593E-2</v>
      </c>
      <c r="N17" s="387">
        <f t="shared" si="6"/>
        <v>-4.519717492647201E-2</v>
      </c>
      <c r="O17" s="388">
        <f t="shared" si="6"/>
        <v>0.52392743508159689</v>
      </c>
      <c r="P17" s="379">
        <f t="shared" si="6"/>
        <v>0.11444642780025038</v>
      </c>
      <c r="R17" s="394">
        <v>443.43999999999994</v>
      </c>
      <c r="S17" s="362">
        <v>226.99299999999999</v>
      </c>
      <c r="T17" s="367">
        <v>670.43299999999999</v>
      </c>
      <c r="U17" s="19">
        <v>426.66899999999998</v>
      </c>
      <c r="V17" s="119">
        <v>429.53</v>
      </c>
      <c r="W17" s="368">
        <v>856.19899999999996</v>
      </c>
      <c r="X17" s="338">
        <f t="shared" si="10"/>
        <v>3.7398771400094143E-2</v>
      </c>
      <c r="Y17" s="316">
        <f t="shared" si="11"/>
        <v>1.0243714971168241E-2</v>
      </c>
      <c r="Z17" s="392">
        <f t="shared" si="12"/>
        <v>1.9709157251578065E-2</v>
      </c>
      <c r="AA17" s="316">
        <f t="shared" si="13"/>
        <v>3.8199105841414109E-2</v>
      </c>
      <c r="AB17" s="316">
        <f t="shared" si="14"/>
        <v>2.3600509251879835E-2</v>
      </c>
      <c r="AC17" s="392">
        <f t="shared" si="15"/>
        <v>2.9152521389606501E-2</v>
      </c>
      <c r="AE17" s="387">
        <f t="shared" si="7"/>
        <v>-3.7820223705574509E-2</v>
      </c>
      <c r="AF17" s="388">
        <f t="shared" si="7"/>
        <v>0.8922609948324397</v>
      </c>
      <c r="AG17" s="379">
        <f t="shared" si="7"/>
        <v>0.27708361611078208</v>
      </c>
      <c r="AI17" s="27">
        <f t="shared" si="8"/>
        <v>2.218042856285388</v>
      </c>
      <c r="AJ17" s="28">
        <f t="shared" si="8"/>
        <v>2.9122575182182073</v>
      </c>
      <c r="AK17" s="395">
        <f t="shared" si="8"/>
        <v>2.4127751306375687</v>
      </c>
      <c r="AL17" s="28">
        <f t="shared" si="8"/>
        <v>2.2351797912912281</v>
      </c>
      <c r="AM17" s="28">
        <f t="shared" si="8"/>
        <v>3.6161507311775454</v>
      </c>
      <c r="AN17" s="395">
        <f t="shared" si="8"/>
        <v>2.7648844411290763</v>
      </c>
      <c r="AO17" s="377">
        <f t="shared" si="9"/>
        <v>7.7261514389941862E-3</v>
      </c>
      <c r="AP17" s="378">
        <f t="shared" si="9"/>
        <v>0.24170019600120998</v>
      </c>
      <c r="AQ17" s="379">
        <f t="shared" si="9"/>
        <v>0.14593540277351241</v>
      </c>
    </row>
    <row r="18" spans="1:43" ht="20.100000000000001" customHeight="1">
      <c r="A18" s="8" t="s">
        <v>190</v>
      </c>
      <c r="B18" s="19">
        <v>1087.92</v>
      </c>
      <c r="C18" s="364">
        <v>3924.1799999999994</v>
      </c>
      <c r="D18" s="368">
        <v>5012.0999999999995</v>
      </c>
      <c r="E18" s="19">
        <v>558.7700000000001</v>
      </c>
      <c r="F18" s="362">
        <v>2636.54</v>
      </c>
      <c r="G18" s="370">
        <v>3195.31</v>
      </c>
      <c r="H18" s="338">
        <f t="shared" si="0"/>
        <v>2.4508493110196532E-2</v>
      </c>
      <c r="I18" s="316">
        <f t="shared" si="1"/>
        <v>5.6794225895763335E-2</v>
      </c>
      <c r="J18" s="392">
        <f t="shared" si="2"/>
        <v>4.416561563939158E-2</v>
      </c>
      <c r="K18" s="316">
        <f t="shared" si="3"/>
        <v>1.3969794821998059E-2</v>
      </c>
      <c r="L18" s="316">
        <f t="shared" si="4"/>
        <v>4.7135866873812236E-2</v>
      </c>
      <c r="M18" s="392">
        <f t="shared" si="5"/>
        <v>3.3307607136371972E-2</v>
      </c>
      <c r="N18" s="387">
        <f t="shared" si="6"/>
        <v>-0.4863868666813736</v>
      </c>
      <c r="O18" s="388">
        <f t="shared" si="6"/>
        <v>-0.32812969843381284</v>
      </c>
      <c r="P18" s="379">
        <f t="shared" si="6"/>
        <v>-0.36248079647253639</v>
      </c>
      <c r="R18" s="394">
        <v>203.25300000000004</v>
      </c>
      <c r="S18" s="362">
        <v>911.44</v>
      </c>
      <c r="T18" s="367">
        <v>1114.6930000000002</v>
      </c>
      <c r="U18" s="19">
        <v>101.38400000000001</v>
      </c>
      <c r="V18" s="119">
        <v>539.01900000000001</v>
      </c>
      <c r="W18" s="368">
        <v>640.40300000000002</v>
      </c>
      <c r="X18" s="338">
        <f t="shared" si="10"/>
        <v>1.7141918824155101E-2</v>
      </c>
      <c r="Y18" s="316">
        <f t="shared" si="11"/>
        <v>4.1131363404693463E-2</v>
      </c>
      <c r="Z18" s="392">
        <f t="shared" si="12"/>
        <v>3.2769358943001481E-2</v>
      </c>
      <c r="AA18" s="316">
        <f t="shared" si="13"/>
        <v>9.0767741425459274E-3</v>
      </c>
      <c r="AB18" s="316">
        <f t="shared" si="14"/>
        <v>2.9616378125949337E-2</v>
      </c>
      <c r="AC18" s="392">
        <f t="shared" si="15"/>
        <v>2.1804933380520385E-2</v>
      </c>
      <c r="AE18" s="387">
        <f t="shared" si="7"/>
        <v>-0.50119309432087111</v>
      </c>
      <c r="AF18" s="388">
        <f t="shared" si="7"/>
        <v>-0.40860725884314936</v>
      </c>
      <c r="AG18" s="379">
        <f t="shared" si="7"/>
        <v>-0.42548934998246163</v>
      </c>
      <c r="AI18" s="27">
        <f t="shared" si="8"/>
        <v>1.8682715640855949</v>
      </c>
      <c r="AJ18" s="28">
        <f t="shared" si="8"/>
        <v>2.3226253637702658</v>
      </c>
      <c r="AK18" s="395">
        <f t="shared" si="8"/>
        <v>2.2240039105365024</v>
      </c>
      <c r="AL18" s="28">
        <f t="shared" si="8"/>
        <v>1.8144138017431144</v>
      </c>
      <c r="AM18" s="28">
        <f t="shared" si="8"/>
        <v>2.0444180630675053</v>
      </c>
      <c r="AN18" s="395">
        <f t="shared" si="8"/>
        <v>2.0041967758996782</v>
      </c>
      <c r="AO18" s="377">
        <f t="shared" si="9"/>
        <v>-2.8827587690037241E-2</v>
      </c>
      <c r="AP18" s="378">
        <f t="shared" si="9"/>
        <v>-0.11978139266125677</v>
      </c>
      <c r="AQ18" s="379">
        <f t="shared" si="9"/>
        <v>-9.8833969488749493E-2</v>
      </c>
    </row>
    <row r="19" spans="1:43" ht="20.100000000000001" customHeight="1">
      <c r="A19" s="8" t="s">
        <v>179</v>
      </c>
      <c r="B19" s="19">
        <v>589.91000000000008</v>
      </c>
      <c r="C19" s="364">
        <v>2934.25</v>
      </c>
      <c r="D19" s="368">
        <v>3524.16</v>
      </c>
      <c r="E19" s="19">
        <v>265.07000000000005</v>
      </c>
      <c r="F19" s="362">
        <v>1634.99</v>
      </c>
      <c r="G19" s="370">
        <v>1900.06</v>
      </c>
      <c r="H19" s="338">
        <f t="shared" si="0"/>
        <v>1.3289401031910468E-2</v>
      </c>
      <c r="I19" s="316">
        <f t="shared" si="1"/>
        <v>4.2467077793231604E-2</v>
      </c>
      <c r="J19" s="392">
        <f t="shared" si="2"/>
        <v>3.1054188067220975E-2</v>
      </c>
      <c r="K19" s="316">
        <f t="shared" si="3"/>
        <v>6.6270084533296804E-3</v>
      </c>
      <c r="L19" s="316">
        <f t="shared" si="4"/>
        <v>2.9230230142540704E-2</v>
      </c>
      <c r="M19" s="392">
        <f t="shared" si="5"/>
        <v>1.9806044488808579E-2</v>
      </c>
      <c r="N19" s="387">
        <f t="shared" si="6"/>
        <v>-0.55066027021071007</v>
      </c>
      <c r="O19" s="388">
        <f t="shared" si="6"/>
        <v>-0.44279117321291639</v>
      </c>
      <c r="P19" s="379">
        <f t="shared" si="6"/>
        <v>-0.46084740760918913</v>
      </c>
      <c r="R19" s="394">
        <v>189.07</v>
      </c>
      <c r="S19" s="362">
        <v>987.77300000000002</v>
      </c>
      <c r="T19" s="367">
        <v>1176.8430000000001</v>
      </c>
      <c r="U19" s="19">
        <v>89.266999999999996</v>
      </c>
      <c r="V19" s="119">
        <v>543.33299999999997</v>
      </c>
      <c r="W19" s="368">
        <v>632.59999999999991</v>
      </c>
      <c r="X19" s="338">
        <f t="shared" si="10"/>
        <v>1.5945755251253382E-2</v>
      </c>
      <c r="Y19" s="316">
        <f t="shared" si="11"/>
        <v>4.4576110577047606E-2</v>
      </c>
      <c r="Z19" s="392">
        <f t="shared" si="12"/>
        <v>3.4596423128662949E-2</v>
      </c>
      <c r="AA19" s="316">
        <f t="shared" si="13"/>
        <v>7.9919553123041828E-3</v>
      </c>
      <c r="AB19" s="316">
        <f t="shared" si="14"/>
        <v>2.9853410689245519E-2</v>
      </c>
      <c r="AC19" s="392">
        <f t="shared" si="15"/>
        <v>2.1539250841293989E-2</v>
      </c>
      <c r="AE19" s="387">
        <f t="shared" si="7"/>
        <v>-0.52786269635584704</v>
      </c>
      <c r="AF19" s="388">
        <f t="shared" si="7"/>
        <v>-0.44994143391244756</v>
      </c>
      <c r="AG19" s="379">
        <f t="shared" si="7"/>
        <v>-0.46246015823691022</v>
      </c>
      <c r="AI19" s="27">
        <f t="shared" si="8"/>
        <v>3.2050651794341505</v>
      </c>
      <c r="AJ19" s="28">
        <f t="shared" si="8"/>
        <v>3.366355968305359</v>
      </c>
      <c r="AK19" s="395">
        <f t="shared" si="8"/>
        <v>3.3393574639062926</v>
      </c>
      <c r="AL19" s="28">
        <f t="shared" si="8"/>
        <v>3.3676764628211409</v>
      </c>
      <c r="AM19" s="28">
        <f t="shared" si="8"/>
        <v>3.3231579398039131</v>
      </c>
      <c r="AN19" s="395">
        <f t="shared" si="8"/>
        <v>3.3293685462564335</v>
      </c>
      <c r="AO19" s="377">
        <f>(AL19-AI19)/AI19</f>
        <v>5.0735718084740838E-2</v>
      </c>
      <c r="AP19" s="378">
        <f>(AM19-AJ19)/AJ19</f>
        <v>-1.2832281822885193E-2</v>
      </c>
      <c r="AQ19" s="379">
        <f>(AN19-AK19)/AK19</f>
        <v>-2.9912693558042519E-3</v>
      </c>
    </row>
    <row r="20" spans="1:43" ht="20.100000000000001" customHeight="1">
      <c r="A20" s="8" t="s">
        <v>182</v>
      </c>
      <c r="B20" s="19">
        <v>1190.74</v>
      </c>
      <c r="C20" s="364">
        <v>2469.0100000000002</v>
      </c>
      <c r="D20" s="368">
        <v>3659.75</v>
      </c>
      <c r="E20" s="19">
        <v>686.25</v>
      </c>
      <c r="F20" s="362">
        <v>1477.91</v>
      </c>
      <c r="G20" s="370">
        <v>2164.16</v>
      </c>
      <c r="H20" s="338">
        <f t="shared" si="0"/>
        <v>2.6824806130998066E-2</v>
      </c>
      <c r="I20" s="316">
        <f t="shared" si="1"/>
        <v>3.5733710400363557E-2</v>
      </c>
      <c r="J20" s="392">
        <f t="shared" si="2"/>
        <v>3.2248979836049435E-2</v>
      </c>
      <c r="K20" s="316">
        <f t="shared" si="3"/>
        <v>1.7156919119845675E-2</v>
      </c>
      <c r="L20" s="316">
        <f t="shared" si="4"/>
        <v>2.6421965534934363E-2</v>
      </c>
      <c r="M20" s="392">
        <f t="shared" si="5"/>
        <v>2.2558997737387225E-2</v>
      </c>
      <c r="N20" s="387">
        <f t="shared" si="6"/>
        <v>-0.42367771301879503</v>
      </c>
      <c r="O20" s="388">
        <f t="shared" si="6"/>
        <v>-0.40141595214276171</v>
      </c>
      <c r="P20" s="379">
        <f t="shared" si="6"/>
        <v>-0.40865906141129865</v>
      </c>
      <c r="R20" s="394">
        <v>320.62</v>
      </c>
      <c r="S20" s="362">
        <v>760.72900000000004</v>
      </c>
      <c r="T20" s="367">
        <v>1081.3490000000002</v>
      </c>
      <c r="U20" s="19">
        <v>200.00600000000003</v>
      </c>
      <c r="V20" s="119">
        <v>427.29600000000005</v>
      </c>
      <c r="W20" s="368">
        <v>627.30200000000013</v>
      </c>
      <c r="X20" s="338">
        <f t="shared" si="10"/>
        <v>2.7040397993636535E-2</v>
      </c>
      <c r="Y20" s="316">
        <f t="shared" si="11"/>
        <v>3.4330094083526122E-2</v>
      </c>
      <c r="Z20" s="392">
        <f t="shared" si="12"/>
        <v>3.1789123573625844E-2</v>
      </c>
      <c r="AA20" s="316">
        <f t="shared" si="13"/>
        <v>1.790627011317408E-2</v>
      </c>
      <c r="AB20" s="316">
        <f t="shared" si="14"/>
        <v>2.3477762208207222E-2</v>
      </c>
      <c r="AC20" s="392">
        <f t="shared" si="15"/>
        <v>2.1358860466717366E-2</v>
      </c>
      <c r="AE20" s="387">
        <f t="shared" si="7"/>
        <v>-0.37618988210342452</v>
      </c>
      <c r="AF20" s="388">
        <f t="shared" si="7"/>
        <v>-0.43830720269636098</v>
      </c>
      <c r="AG20" s="379">
        <f t="shared" si="7"/>
        <v>-0.41988941590550316</v>
      </c>
      <c r="AI20" s="27">
        <f t="shared" si="8"/>
        <v>2.6926113173320791</v>
      </c>
      <c r="AJ20" s="28">
        <f t="shared" si="8"/>
        <v>3.0811094325255874</v>
      </c>
      <c r="AK20" s="395">
        <f t="shared" si="8"/>
        <v>2.9547072887492321</v>
      </c>
      <c r="AL20" s="28">
        <f t="shared" si="8"/>
        <v>2.9144772313296907</v>
      </c>
      <c r="AM20" s="28">
        <f t="shared" si="8"/>
        <v>2.8912180038026674</v>
      </c>
      <c r="AN20" s="395">
        <f t="shared" si="8"/>
        <v>2.8985934496525219</v>
      </c>
      <c r="AO20" s="377">
        <f t="shared" ref="AO20:AQ33" si="16">(AL20-AI20)/AI20</f>
        <v>8.2398047044325379E-2</v>
      </c>
      <c r="AP20" s="378">
        <f t="shared" si="16"/>
        <v>-6.1630861506683308E-2</v>
      </c>
      <c r="AQ20" s="379">
        <f t="shared" si="16"/>
        <v>-1.8991336065801615E-2</v>
      </c>
    </row>
    <row r="21" spans="1:43" ht="20.100000000000001" customHeight="1">
      <c r="A21" s="8" t="s">
        <v>192</v>
      </c>
      <c r="B21" s="19">
        <v>406.53000000000003</v>
      </c>
      <c r="C21" s="364">
        <v>1651.3</v>
      </c>
      <c r="D21" s="368">
        <v>2057.83</v>
      </c>
      <c r="E21" s="19">
        <v>317.36</v>
      </c>
      <c r="F21" s="362">
        <v>605.27</v>
      </c>
      <c r="G21" s="370">
        <v>922.63</v>
      </c>
      <c r="H21" s="338">
        <f t="shared" si="0"/>
        <v>9.158244819553088E-3</v>
      </c>
      <c r="I21" s="316">
        <f t="shared" si="1"/>
        <v>2.389908343186959E-2</v>
      </c>
      <c r="J21" s="392">
        <f t="shared" si="2"/>
        <v>1.8133183462263159E-2</v>
      </c>
      <c r="K21" s="316">
        <f t="shared" si="3"/>
        <v>7.934309438068084E-3</v>
      </c>
      <c r="L21" s="316">
        <f t="shared" si="4"/>
        <v>1.0820972237368798E-2</v>
      </c>
      <c r="M21" s="392">
        <f t="shared" si="5"/>
        <v>9.6174072538285412E-3</v>
      </c>
      <c r="N21" s="387">
        <f t="shared" si="6"/>
        <v>-0.21934420583966746</v>
      </c>
      <c r="O21" s="388">
        <f t="shared" si="6"/>
        <v>-0.63345848725246778</v>
      </c>
      <c r="P21" s="379">
        <f t="shared" si="6"/>
        <v>-0.55164906722129614</v>
      </c>
      <c r="R21" s="394">
        <v>136.27799999999999</v>
      </c>
      <c r="S21" s="362">
        <v>510.38200000000001</v>
      </c>
      <c r="T21" s="367">
        <v>646.66</v>
      </c>
      <c r="U21" s="19">
        <v>205.15199999999999</v>
      </c>
      <c r="V21" s="119">
        <v>223.679</v>
      </c>
      <c r="W21" s="368">
        <v>428.83100000000002</v>
      </c>
      <c r="X21" s="338">
        <f t="shared" si="10"/>
        <v>1.1493392045963445E-2</v>
      </c>
      <c r="Y21" s="316">
        <f t="shared" si="11"/>
        <v>2.3032462386129923E-2</v>
      </c>
      <c r="Z21" s="392">
        <f t="shared" si="12"/>
        <v>1.9010286827028908E-2</v>
      </c>
      <c r="AA21" s="316">
        <f t="shared" si="13"/>
        <v>1.8366984621750789E-2</v>
      </c>
      <c r="AB21" s="316">
        <f t="shared" si="14"/>
        <v>1.2290034011480525E-2</v>
      </c>
      <c r="AC21" s="392">
        <f t="shared" si="15"/>
        <v>1.4601167368831715E-2</v>
      </c>
      <c r="AE21" s="387">
        <f t="shared" si="7"/>
        <v>0.5053933870470656</v>
      </c>
      <c r="AF21" s="388">
        <f t="shared" si="7"/>
        <v>-0.56174198933347952</v>
      </c>
      <c r="AG21" s="379">
        <f t="shared" si="7"/>
        <v>-0.3368524417777502</v>
      </c>
      <c r="AI21" s="27">
        <f t="shared" si="8"/>
        <v>3.3522249280495897</v>
      </c>
      <c r="AJ21" s="28">
        <f t="shared" si="8"/>
        <v>3.090789075274027</v>
      </c>
      <c r="AK21" s="395">
        <f t="shared" si="8"/>
        <v>3.142436450046894</v>
      </c>
      <c r="AL21" s="28">
        <f t="shared" si="8"/>
        <v>6.4643307285102081</v>
      </c>
      <c r="AM21" s="28">
        <f t="shared" si="8"/>
        <v>3.6955243114643057</v>
      </c>
      <c r="AN21" s="395">
        <f t="shared" si="8"/>
        <v>4.6479195343745596</v>
      </c>
      <c r="AO21" s="377">
        <f t="shared" si="16"/>
        <v>0.92837022194430163</v>
      </c>
      <c r="AP21" s="378">
        <f t="shared" si="16"/>
        <v>0.19565723233205853</v>
      </c>
      <c r="AQ21" s="379">
        <f t="shared" si="16"/>
        <v>0.47908147332786938</v>
      </c>
    </row>
    <row r="22" spans="1:43" ht="20.100000000000001" customHeight="1">
      <c r="A22" s="8" t="s">
        <v>191</v>
      </c>
      <c r="B22" s="19">
        <v>181.58</v>
      </c>
      <c r="C22" s="364">
        <v>849.76</v>
      </c>
      <c r="D22" s="368">
        <v>1031.3399999999999</v>
      </c>
      <c r="E22" s="19">
        <v>206.18</v>
      </c>
      <c r="F22" s="362">
        <v>978.3900000000001</v>
      </c>
      <c r="G22" s="370">
        <v>1184.5700000000002</v>
      </c>
      <c r="H22" s="338">
        <f t="shared" si="0"/>
        <v>4.0906060913941155E-3</v>
      </c>
      <c r="I22" s="316">
        <f t="shared" si="1"/>
        <v>1.2298483096387999E-2</v>
      </c>
      <c r="J22" s="392">
        <f t="shared" si="2"/>
        <v>9.0879603426767454E-3</v>
      </c>
      <c r="K22" s="316">
        <f t="shared" si="3"/>
        <v>5.1547010333403004E-3</v>
      </c>
      <c r="L22" s="316">
        <f t="shared" si="4"/>
        <v>1.7491583966360896E-2</v>
      </c>
      <c r="M22" s="392">
        <f t="shared" si="5"/>
        <v>1.2347844868113628E-2</v>
      </c>
      <c r="N22" s="387">
        <f t="shared" si="6"/>
        <v>0.13547747549289565</v>
      </c>
      <c r="O22" s="388">
        <f t="shared" si="6"/>
        <v>0.15137215213707414</v>
      </c>
      <c r="P22" s="379">
        <f t="shared" si="6"/>
        <v>0.14857370023464644</v>
      </c>
      <c r="R22" s="394">
        <v>68.474000000000004</v>
      </c>
      <c r="S22" s="362">
        <v>354.435</v>
      </c>
      <c r="T22" s="367">
        <v>422.90899999999999</v>
      </c>
      <c r="U22" s="19">
        <v>66.528000000000006</v>
      </c>
      <c r="V22" s="119">
        <v>351.95400000000001</v>
      </c>
      <c r="W22" s="368">
        <v>418.48200000000003</v>
      </c>
      <c r="X22" s="338">
        <f t="shared" si="10"/>
        <v>5.774949199102577E-3</v>
      </c>
      <c r="Y22" s="316">
        <f t="shared" si="11"/>
        <v>1.5994903436696354E-2</v>
      </c>
      <c r="Z22" s="392">
        <f t="shared" si="12"/>
        <v>1.2432532384455462E-2</v>
      </c>
      <c r="AA22" s="316">
        <f t="shared" si="13"/>
        <v>5.9561630055560586E-3</v>
      </c>
      <c r="AB22" s="316">
        <f t="shared" si="14"/>
        <v>1.9338098929611709E-2</v>
      </c>
      <c r="AC22" s="392">
        <f t="shared" si="15"/>
        <v>1.4248796665454304E-2</v>
      </c>
      <c r="AE22" s="387">
        <f t="shared" si="7"/>
        <v>-2.8419546105090954E-2</v>
      </c>
      <c r="AF22" s="388">
        <f t="shared" si="7"/>
        <v>-6.9998730373693188E-3</v>
      </c>
      <c r="AG22" s="379">
        <f t="shared" si="7"/>
        <v>-1.0467973015471329E-2</v>
      </c>
      <c r="AI22" s="27">
        <f t="shared" si="8"/>
        <v>3.7710100231303008</v>
      </c>
      <c r="AJ22" s="28">
        <f t="shared" si="8"/>
        <v>4.1710012238749767</v>
      </c>
      <c r="AK22" s="395">
        <f t="shared" si="8"/>
        <v>4.100577888959994</v>
      </c>
      <c r="AL22" s="28">
        <f t="shared" si="8"/>
        <v>3.226695120768261</v>
      </c>
      <c r="AM22" s="28">
        <f t="shared" si="8"/>
        <v>3.5972771594149573</v>
      </c>
      <c r="AN22" s="395">
        <f t="shared" si="8"/>
        <v>3.532775606338165</v>
      </c>
      <c r="AO22" s="377">
        <f t="shared" si="16"/>
        <v>-0.14434193996392669</v>
      </c>
      <c r="AP22" s="378">
        <f t="shared" si="16"/>
        <v>-0.1375506823579912</v>
      </c>
      <c r="AQ22" s="379">
        <f t="shared" si="16"/>
        <v>-0.13846884463541734</v>
      </c>
    </row>
    <row r="23" spans="1:43" ht="20.100000000000001" customHeight="1">
      <c r="A23" s="8" t="s">
        <v>189</v>
      </c>
      <c r="B23" s="19">
        <v>110.82999999999998</v>
      </c>
      <c r="C23" s="364">
        <v>220.69</v>
      </c>
      <c r="D23" s="368">
        <v>331.52</v>
      </c>
      <c r="E23" s="19">
        <v>63.400000000000006</v>
      </c>
      <c r="F23" s="362">
        <v>143.09</v>
      </c>
      <c r="G23" s="370">
        <v>206.49</v>
      </c>
      <c r="H23" s="338">
        <f t="shared" si="0"/>
        <v>2.4967610590880588E-3</v>
      </c>
      <c r="I23" s="316">
        <f t="shared" si="1"/>
        <v>3.1940221174706594E-3</v>
      </c>
      <c r="J23" s="392">
        <f t="shared" si="2"/>
        <v>2.9212874636920846E-3</v>
      </c>
      <c r="K23" s="316">
        <f t="shared" si="3"/>
        <v>1.585061817410879E-3</v>
      </c>
      <c r="L23" s="316">
        <f t="shared" si="4"/>
        <v>2.5581524236210308E-3</v>
      </c>
      <c r="M23" s="392">
        <f t="shared" si="5"/>
        <v>2.1524320950359901E-3</v>
      </c>
      <c r="N23" s="387">
        <f t="shared" si="6"/>
        <v>-0.42795272038256776</v>
      </c>
      <c r="O23" s="388">
        <f t="shared" si="6"/>
        <v>-0.35162445058679592</v>
      </c>
      <c r="P23" s="379">
        <f t="shared" si="6"/>
        <v>-0.3771416505791505</v>
      </c>
      <c r="R23" s="394">
        <v>167.90600000000001</v>
      </c>
      <c r="S23" s="362">
        <v>481.49599999999998</v>
      </c>
      <c r="T23" s="367">
        <v>649.40200000000004</v>
      </c>
      <c r="U23" s="19">
        <v>100.44500000000001</v>
      </c>
      <c r="V23" s="119">
        <v>311.017</v>
      </c>
      <c r="W23" s="368">
        <v>411.46199999999999</v>
      </c>
      <c r="X23" s="338">
        <f t="shared" si="10"/>
        <v>1.4160829223128739E-2</v>
      </c>
      <c r="Y23" s="316">
        <f t="shared" si="11"/>
        <v>2.1728898176409068E-2</v>
      </c>
      <c r="Z23" s="392">
        <f t="shared" si="12"/>
        <v>1.9090895193836371E-2</v>
      </c>
      <c r="AA23" s="316">
        <f t="shared" si="13"/>
        <v>8.9927067263870595E-3</v>
      </c>
      <c r="AB23" s="316">
        <f t="shared" si="14"/>
        <v>1.7088817046520408E-2</v>
      </c>
      <c r="AC23" s="392">
        <f t="shared" si="15"/>
        <v>1.400977431182502E-2</v>
      </c>
      <c r="AE23" s="387">
        <f t="shared" si="7"/>
        <v>-0.40177837599609301</v>
      </c>
      <c r="AF23" s="388">
        <f t="shared" si="7"/>
        <v>-0.35406109292704402</v>
      </c>
      <c r="AG23" s="379">
        <f t="shared" si="7"/>
        <v>-0.36639862519671951</v>
      </c>
      <c r="AI23" s="27">
        <f t="shared" ref="AI23:AN33" si="17">(R23/B23)*10</f>
        <v>15.149869168997567</v>
      </c>
      <c r="AJ23" s="28">
        <f t="shared" si="17"/>
        <v>21.817753409760297</v>
      </c>
      <c r="AK23" s="395">
        <f t="shared" si="17"/>
        <v>19.588622104247108</v>
      </c>
      <c r="AL23" s="28">
        <f t="shared" si="17"/>
        <v>15.843059936908517</v>
      </c>
      <c r="AM23" s="28">
        <f t="shared" si="17"/>
        <v>21.73576071004263</v>
      </c>
      <c r="AN23" s="395">
        <f t="shared" si="17"/>
        <v>19.926485544094142</v>
      </c>
      <c r="AO23" s="377">
        <f t="shared" si="16"/>
        <v>4.5755561330488852E-2</v>
      </c>
      <c r="AP23" s="378">
        <f t="shared" si="16"/>
        <v>-3.758072528264374E-3</v>
      </c>
      <c r="AQ23" s="379">
        <f t="shared" si="16"/>
        <v>1.7247943119683751E-2</v>
      </c>
    </row>
    <row r="24" spans="1:43" ht="20.100000000000001" customHeight="1">
      <c r="A24" s="8" t="s">
        <v>185</v>
      </c>
      <c r="B24" s="19">
        <v>614.47</v>
      </c>
      <c r="C24" s="364">
        <v>2412.0100000000002</v>
      </c>
      <c r="D24" s="368">
        <v>3026.4800000000005</v>
      </c>
      <c r="E24" s="19">
        <v>353.17999999999995</v>
      </c>
      <c r="F24" s="362">
        <v>906.5</v>
      </c>
      <c r="G24" s="370">
        <v>1259.6799999999998</v>
      </c>
      <c r="H24" s="338">
        <f t="shared" si="0"/>
        <v>1.384268490460922E-2</v>
      </c>
      <c r="I24" s="316">
        <f t="shared" si="1"/>
        <v>3.4908755664327364E-2</v>
      </c>
      <c r="J24" s="392">
        <f t="shared" si="2"/>
        <v>2.6668732152252721E-2</v>
      </c>
      <c r="K24" s="316">
        <f t="shared" si="3"/>
        <v>8.8298443639301914E-3</v>
      </c>
      <c r="L24" s="316">
        <f t="shared" si="4"/>
        <v>1.620633987009899E-2</v>
      </c>
      <c r="M24" s="392">
        <f t="shared" si="5"/>
        <v>1.3130784355053202E-2</v>
      </c>
      <c r="N24" s="387">
        <f t="shared" si="6"/>
        <v>-0.4252282454798445</v>
      </c>
      <c r="O24" s="388">
        <f t="shared" si="6"/>
        <v>-0.62417237076131526</v>
      </c>
      <c r="P24" s="379">
        <f t="shared" si="6"/>
        <v>-0.58378049747561533</v>
      </c>
      <c r="R24" s="394">
        <v>180.989</v>
      </c>
      <c r="S24" s="362">
        <v>720.98199999999997</v>
      </c>
      <c r="T24" s="367">
        <v>901.971</v>
      </c>
      <c r="U24" s="19">
        <v>98.394000000000005</v>
      </c>
      <c r="V24" s="119">
        <v>311.31899999999996</v>
      </c>
      <c r="W24" s="368">
        <v>409.71299999999997</v>
      </c>
      <c r="X24" s="338">
        <f t="shared" si="10"/>
        <v>1.526422117294705E-2</v>
      </c>
      <c r="Y24" s="316">
        <f t="shared" si="11"/>
        <v>3.2536395868343171E-2</v>
      </c>
      <c r="Z24" s="392">
        <f t="shared" si="12"/>
        <v>2.6515831224541632E-2</v>
      </c>
      <c r="AA24" s="316">
        <f t="shared" si="13"/>
        <v>8.8090834350751986E-3</v>
      </c>
      <c r="AB24" s="316">
        <f t="shared" si="14"/>
        <v>1.7105410424850368E-2</v>
      </c>
      <c r="AC24" s="392">
        <f t="shared" si="15"/>
        <v>1.3950223016027639E-2</v>
      </c>
      <c r="AE24" s="387">
        <f t="shared" si="7"/>
        <v>-0.45635370105365519</v>
      </c>
      <c r="AF24" s="388">
        <f t="shared" si="7"/>
        <v>-0.56820142527830098</v>
      </c>
      <c r="AG24" s="379">
        <f t="shared" si="7"/>
        <v>-0.54575812304386728</v>
      </c>
      <c r="AI24" s="27">
        <f t="shared" si="17"/>
        <v>2.9454489234624956</v>
      </c>
      <c r="AJ24" s="28">
        <f t="shared" si="17"/>
        <v>2.9891335442224531</v>
      </c>
      <c r="AK24" s="395">
        <f t="shared" si="17"/>
        <v>2.9802642013163805</v>
      </c>
      <c r="AL24" s="28">
        <f t="shared" si="17"/>
        <v>2.7859448439889012</v>
      </c>
      <c r="AM24" s="28">
        <f t="shared" si="17"/>
        <v>3.4342967457253164</v>
      </c>
      <c r="AN24" s="395">
        <f t="shared" si="17"/>
        <v>3.2525165121300645</v>
      </c>
      <c r="AO24" s="377">
        <f t="shared" si="16"/>
        <v>-5.4152722935725157E-2</v>
      </c>
      <c r="AP24" s="378">
        <f t="shared" si="16"/>
        <v>0.14892717067234984</v>
      </c>
      <c r="AQ24" s="379">
        <f t="shared" si="16"/>
        <v>9.1351736766636465E-2</v>
      </c>
    </row>
    <row r="25" spans="1:43" ht="20.100000000000001" customHeight="1">
      <c r="A25" s="8" t="s">
        <v>193</v>
      </c>
      <c r="B25" s="19">
        <v>496.66999999999996</v>
      </c>
      <c r="C25" s="364">
        <v>462.79</v>
      </c>
      <c r="D25" s="368">
        <v>959.46</v>
      </c>
      <c r="E25" s="19">
        <v>374.78</v>
      </c>
      <c r="F25" s="362">
        <v>761.72</v>
      </c>
      <c r="G25" s="370">
        <v>1136.5</v>
      </c>
      <c r="H25" s="338">
        <f t="shared" si="0"/>
        <v>1.118890476601341E-2</v>
      </c>
      <c r="I25" s="316">
        <f t="shared" si="1"/>
        <v>6.6979088121085981E-3</v>
      </c>
      <c r="J25" s="392">
        <f t="shared" si="2"/>
        <v>8.4545682610823111E-3</v>
      </c>
      <c r="K25" s="316">
        <f t="shared" si="3"/>
        <v>9.3698654247515636E-3</v>
      </c>
      <c r="L25" s="316">
        <f t="shared" si="4"/>
        <v>1.3617973751629125E-2</v>
      </c>
      <c r="M25" s="392">
        <f t="shared" si="5"/>
        <v>1.1846767766034204E-2</v>
      </c>
      <c r="N25" s="387">
        <f t="shared" si="6"/>
        <v>-0.24541446030563552</v>
      </c>
      <c r="O25" s="388">
        <f t="shared" si="6"/>
        <v>0.64593011949264245</v>
      </c>
      <c r="P25" s="379">
        <f t="shared" si="6"/>
        <v>0.18452045942509324</v>
      </c>
      <c r="R25" s="394">
        <v>136.81100000000001</v>
      </c>
      <c r="S25" s="362">
        <v>165.22300000000001</v>
      </c>
      <c r="T25" s="367">
        <v>302.03399999999999</v>
      </c>
      <c r="U25" s="19">
        <v>144.059</v>
      </c>
      <c r="V25" s="119">
        <v>242.52199999999999</v>
      </c>
      <c r="W25" s="368">
        <v>386.58100000000002</v>
      </c>
      <c r="X25" s="338">
        <f t="shared" si="10"/>
        <v>1.1538344114239313E-2</v>
      </c>
      <c r="Y25" s="316">
        <f t="shared" si="11"/>
        <v>7.4561652503880322E-3</v>
      </c>
      <c r="Z25" s="392">
        <f t="shared" si="12"/>
        <v>8.879090977507267E-3</v>
      </c>
      <c r="AA25" s="316">
        <f t="shared" si="13"/>
        <v>1.2897409908871456E-2</v>
      </c>
      <c r="AB25" s="316">
        <f t="shared" si="14"/>
        <v>1.3325361918339584E-2</v>
      </c>
      <c r="AC25" s="392">
        <f t="shared" si="15"/>
        <v>1.3162606907173999E-2</v>
      </c>
      <c r="AE25" s="387">
        <f t="shared" si="7"/>
        <v>5.2978196197674091E-2</v>
      </c>
      <c r="AF25" s="388">
        <f t="shared" si="7"/>
        <v>0.46784648626401876</v>
      </c>
      <c r="AG25" s="379">
        <f t="shared" si="7"/>
        <v>0.27992543885787702</v>
      </c>
      <c r="AI25" s="27">
        <f t="shared" si="17"/>
        <v>2.7545654056013054</v>
      </c>
      <c r="AJ25" s="28">
        <f t="shared" si="17"/>
        <v>3.5701506082672485</v>
      </c>
      <c r="AK25" s="395">
        <f t="shared" si="17"/>
        <v>3.1479582265024075</v>
      </c>
      <c r="AL25" s="28">
        <f t="shared" si="17"/>
        <v>3.8438283793158656</v>
      </c>
      <c r="AM25" s="28">
        <f t="shared" si="17"/>
        <v>3.1838733392847764</v>
      </c>
      <c r="AN25" s="395">
        <f t="shared" si="17"/>
        <v>3.4015046194456664</v>
      </c>
      <c r="AO25" s="377">
        <f t="shared" si="16"/>
        <v>0.39543913950984244</v>
      </c>
      <c r="AP25" s="378">
        <f t="shared" si="16"/>
        <v>-0.108196351181372</v>
      </c>
      <c r="AQ25" s="379">
        <f t="shared" si="16"/>
        <v>8.054312500358872E-2</v>
      </c>
    </row>
    <row r="26" spans="1:43" ht="20.100000000000001" customHeight="1">
      <c r="A26" s="8" t="s">
        <v>197</v>
      </c>
      <c r="B26" s="19">
        <v>406.26</v>
      </c>
      <c r="C26" s="364">
        <v>348.4</v>
      </c>
      <c r="D26" s="368">
        <v>754.66</v>
      </c>
      <c r="E26" s="19">
        <v>605.65</v>
      </c>
      <c r="F26" s="362">
        <v>234.14000000000001</v>
      </c>
      <c r="G26" s="370">
        <v>839.79</v>
      </c>
      <c r="H26" s="338">
        <f t="shared" si="0"/>
        <v>9.1521623014085979E-3</v>
      </c>
      <c r="I26" s="316">
        <f t="shared" si="1"/>
        <v>5.0423549128949096E-3</v>
      </c>
      <c r="J26" s="392">
        <f t="shared" si="2"/>
        <v>6.64991191285554E-3</v>
      </c>
      <c r="K26" s="316">
        <f t="shared" si="3"/>
        <v>1.5141840531780738E-2</v>
      </c>
      <c r="L26" s="316">
        <f t="shared" si="4"/>
        <v>4.1859375810093524E-3</v>
      </c>
      <c r="M26" s="392">
        <f t="shared" si="5"/>
        <v>8.7538909830513541E-3</v>
      </c>
      <c r="N26" s="387">
        <f t="shared" si="6"/>
        <v>0.49079407276128584</v>
      </c>
      <c r="O26" s="388">
        <f t="shared" si="6"/>
        <v>-0.32795637198622263</v>
      </c>
      <c r="P26" s="379">
        <f t="shared" si="6"/>
        <v>0.11280576683539607</v>
      </c>
      <c r="R26" s="394">
        <v>114.13499999999999</v>
      </c>
      <c r="S26" s="362">
        <v>98.417000000000002</v>
      </c>
      <c r="T26" s="367">
        <v>212.55199999999999</v>
      </c>
      <c r="U26" s="19">
        <v>174.874</v>
      </c>
      <c r="V26" s="119">
        <v>73.200999999999993</v>
      </c>
      <c r="W26" s="368">
        <v>248.07499999999999</v>
      </c>
      <c r="X26" s="338">
        <f t="shared" si="10"/>
        <v>9.625899273294573E-3</v>
      </c>
      <c r="Y26" s="316">
        <f t="shared" si="11"/>
        <v>4.4413514791974418E-3</v>
      </c>
      <c r="Z26" s="392">
        <f t="shared" si="12"/>
        <v>6.2485301173083978E-3</v>
      </c>
      <c r="AA26" s="316">
        <f t="shared" si="13"/>
        <v>1.5656235711784663E-2</v>
      </c>
      <c r="AB26" s="316">
        <f t="shared" si="14"/>
        <v>4.0220261163291405E-3</v>
      </c>
      <c r="AC26" s="392">
        <f t="shared" si="15"/>
        <v>8.4466482017926114E-3</v>
      </c>
      <c r="AE26" s="387">
        <f t="shared" si="7"/>
        <v>0.53216804661146899</v>
      </c>
      <c r="AF26" s="388">
        <f t="shared" si="7"/>
        <v>-0.25621589765995723</v>
      </c>
      <c r="AG26" s="379">
        <f t="shared" si="7"/>
        <v>0.16712616206857614</v>
      </c>
      <c r="AI26" s="27">
        <f t="shared" si="17"/>
        <v>2.8094077684241618</v>
      </c>
      <c r="AJ26" s="28">
        <f t="shared" si="17"/>
        <v>2.8248277841561427</v>
      </c>
      <c r="AK26" s="395">
        <f t="shared" si="17"/>
        <v>2.816526647761906</v>
      </c>
      <c r="AL26" s="28">
        <f t="shared" si="17"/>
        <v>2.8873771980516798</v>
      </c>
      <c r="AM26" s="28">
        <f t="shared" si="17"/>
        <v>3.1263773810540698</v>
      </c>
      <c r="AN26" s="395">
        <f t="shared" si="17"/>
        <v>2.95401231260196</v>
      </c>
      <c r="AO26" s="377">
        <f t="shared" si="16"/>
        <v>2.7752977159044505E-2</v>
      </c>
      <c r="AP26" s="378">
        <f t="shared" si="16"/>
        <v>0.10674972774951259</v>
      </c>
      <c r="AQ26" s="379">
        <f t="shared" si="16"/>
        <v>4.8813905222343301E-2</v>
      </c>
    </row>
    <row r="27" spans="1:43" ht="20.100000000000001" customHeight="1">
      <c r="A27" s="8" t="s">
        <v>210</v>
      </c>
      <c r="B27" s="19"/>
      <c r="C27" s="364"/>
      <c r="D27" s="368"/>
      <c r="E27" s="19">
        <v>60.98</v>
      </c>
      <c r="F27" s="362">
        <v>11.11</v>
      </c>
      <c r="G27" s="370">
        <v>72.09</v>
      </c>
      <c r="H27" s="338">
        <f t="shared" si="0"/>
        <v>0</v>
      </c>
      <c r="I27" s="316">
        <f t="shared" si="1"/>
        <v>0</v>
      </c>
      <c r="J27" s="392">
        <f t="shared" si="2"/>
        <v>0</v>
      </c>
      <c r="K27" s="316">
        <f t="shared" si="3"/>
        <v>1.5245594578188549E-3</v>
      </c>
      <c r="L27" s="316">
        <f t="shared" si="4"/>
        <v>1.9862375726067266E-4</v>
      </c>
      <c r="M27" s="392">
        <f t="shared" si="5"/>
        <v>7.5145929454765135E-4</v>
      </c>
      <c r="N27" s="387"/>
      <c r="O27" s="388"/>
      <c r="P27" s="379"/>
      <c r="R27" s="394"/>
      <c r="S27" s="362"/>
      <c r="T27" s="367"/>
      <c r="U27" s="19">
        <v>44.927000000000007</v>
      </c>
      <c r="V27" s="119">
        <v>182.435</v>
      </c>
      <c r="W27" s="368">
        <v>227.36200000000002</v>
      </c>
      <c r="X27" s="338">
        <f t="shared" si="10"/>
        <v>0</v>
      </c>
      <c r="Y27" s="316">
        <f t="shared" si="11"/>
        <v>0</v>
      </c>
      <c r="Z27" s="392">
        <f t="shared" si="12"/>
        <v>0</v>
      </c>
      <c r="AA27" s="316">
        <f t="shared" si="13"/>
        <v>4.0222543192432823E-3</v>
      </c>
      <c r="AB27" s="316">
        <f t="shared" si="14"/>
        <v>1.0023884025252481E-2</v>
      </c>
      <c r="AC27" s="392">
        <f t="shared" si="15"/>
        <v>7.7413960635129382E-3</v>
      </c>
      <c r="AE27" s="387"/>
      <c r="AF27" s="388"/>
      <c r="AG27" s="379"/>
      <c r="AI27" s="27"/>
      <c r="AJ27" s="28"/>
      <c r="AK27" s="395"/>
      <c r="AL27" s="28">
        <f t="shared" si="17"/>
        <v>7.3674975401771094</v>
      </c>
      <c r="AM27" s="28">
        <f t="shared" si="17"/>
        <v>164.20792079207922</v>
      </c>
      <c r="AN27" s="395">
        <f t="shared" si="17"/>
        <v>31.538632265224031</v>
      </c>
      <c r="AO27" s="377"/>
      <c r="AP27" s="378"/>
      <c r="AQ27" s="379"/>
    </row>
    <row r="28" spans="1:43" ht="20.100000000000001" customHeight="1">
      <c r="A28" s="8" t="s">
        <v>214</v>
      </c>
      <c r="B28" s="19">
        <v>270</v>
      </c>
      <c r="C28" s="364">
        <v>388.8</v>
      </c>
      <c r="D28" s="368">
        <v>658.8</v>
      </c>
      <c r="E28" s="19">
        <v>166.5</v>
      </c>
      <c r="F28" s="362">
        <v>658.8</v>
      </c>
      <c r="G28" s="370">
        <v>825.3</v>
      </c>
      <c r="H28" s="338">
        <f t="shared" si="0"/>
        <v>6.0825181444895422E-3</v>
      </c>
      <c r="I28" s="316">
        <f t="shared" si="1"/>
        <v>5.6270596731731945E-3</v>
      </c>
      <c r="J28" s="392">
        <f t="shared" si="2"/>
        <v>5.8052129014247869E-3</v>
      </c>
      <c r="K28" s="316">
        <f t="shared" si="3"/>
        <v>4.1626623438314088E-3</v>
      </c>
      <c r="L28" s="316">
        <f t="shared" si="4"/>
        <v>1.177797761326113E-2</v>
      </c>
      <c r="M28" s="392">
        <f t="shared" si="5"/>
        <v>8.6028486029987045E-3</v>
      </c>
      <c r="N28" s="387">
        <f t="shared" si="6"/>
        <v>-0.38333333333333336</v>
      </c>
      <c r="O28" s="388">
        <f t="shared" si="6"/>
        <v>0.69444444444444431</v>
      </c>
      <c r="P28" s="379">
        <f t="shared" si="6"/>
        <v>0.25273224043715847</v>
      </c>
      <c r="R28" s="394">
        <v>67.14</v>
      </c>
      <c r="S28" s="362">
        <v>62.338000000000001</v>
      </c>
      <c r="T28" s="367">
        <v>129.47800000000001</v>
      </c>
      <c r="U28" s="19">
        <v>57.459000000000003</v>
      </c>
      <c r="V28" s="119">
        <v>129.47399999999999</v>
      </c>
      <c r="W28" s="368">
        <v>186.93299999999999</v>
      </c>
      <c r="X28" s="338">
        <f t="shared" si="10"/>
        <v>5.662442521654161E-3</v>
      </c>
      <c r="Y28" s="316">
        <f t="shared" si="11"/>
        <v>2.8131823618908328E-3</v>
      </c>
      <c r="Z28" s="392">
        <f t="shared" si="12"/>
        <v>3.8063494228652603E-3</v>
      </c>
      <c r="AA28" s="316">
        <f t="shared" si="13"/>
        <v>5.1442275453379869E-3</v>
      </c>
      <c r="AB28" s="316">
        <f t="shared" si="14"/>
        <v>7.1139439267988028E-3</v>
      </c>
      <c r="AC28" s="392">
        <f t="shared" si="15"/>
        <v>6.3648384089718766E-3</v>
      </c>
      <c r="AE28" s="387">
        <f t="shared" si="7"/>
        <v>-0.14419124218051829</v>
      </c>
      <c r="AF28" s="388">
        <f t="shared" si="7"/>
        <v>1.0769674997593761</v>
      </c>
      <c r="AG28" s="379">
        <f t="shared" si="7"/>
        <v>0.44374333863667942</v>
      </c>
      <c r="AI28" s="27">
        <f t="shared" si="17"/>
        <v>2.4866666666666668</v>
      </c>
      <c r="AJ28" s="28">
        <f t="shared" si="17"/>
        <v>1.603343621399177</v>
      </c>
      <c r="AK28" s="395">
        <f t="shared" si="17"/>
        <v>1.9653612629022468</v>
      </c>
      <c r="AL28" s="28">
        <f t="shared" si="17"/>
        <v>3.4509909909909915</v>
      </c>
      <c r="AM28" s="28">
        <f t="shared" si="17"/>
        <v>1.9653005464480875</v>
      </c>
      <c r="AN28" s="395">
        <f t="shared" si="17"/>
        <v>2.2650308978553255</v>
      </c>
      <c r="AO28" s="377">
        <f t="shared" si="16"/>
        <v>0.38779798565321366</v>
      </c>
      <c r="AP28" s="378">
        <f t="shared" si="16"/>
        <v>0.22575131133340243</v>
      </c>
      <c r="AQ28" s="379">
        <f t="shared" si="16"/>
        <v>0.15247559856275836</v>
      </c>
    </row>
    <row r="29" spans="1:43" ht="20.100000000000001" customHeight="1">
      <c r="A29" s="8" t="s">
        <v>198</v>
      </c>
      <c r="B29" s="19">
        <v>206.12</v>
      </c>
      <c r="C29" s="364">
        <v>710.13</v>
      </c>
      <c r="D29" s="368">
        <v>916.25</v>
      </c>
      <c r="E29" s="19">
        <v>272.49</v>
      </c>
      <c r="F29" s="362">
        <v>296.34000000000003</v>
      </c>
      <c r="G29" s="370">
        <v>568.83000000000004</v>
      </c>
      <c r="H29" s="338">
        <f t="shared" si="0"/>
        <v>4.6434394071932757E-3</v>
      </c>
      <c r="I29" s="316">
        <f t="shared" si="1"/>
        <v>1.0277633450901442E-2</v>
      </c>
      <c r="J29" s="392">
        <f t="shared" si="2"/>
        <v>8.0738104446424729E-3</v>
      </c>
      <c r="K29" s="316">
        <f t="shared" si="3"/>
        <v>6.8125156881118365E-3</v>
      </c>
      <c r="L29" s="316">
        <f t="shared" si="4"/>
        <v>5.2979445748539827E-3</v>
      </c>
      <c r="M29" s="392">
        <f t="shared" si="5"/>
        <v>5.9294297477811148E-3</v>
      </c>
      <c r="N29" s="387">
        <f t="shared" si="6"/>
        <v>0.32199689501261403</v>
      </c>
      <c r="O29" s="388">
        <f t="shared" si="6"/>
        <v>-0.58269612606142529</v>
      </c>
      <c r="P29" s="379">
        <f t="shared" si="6"/>
        <v>-0.37917598908594813</v>
      </c>
      <c r="R29" s="394">
        <v>44.177999999999997</v>
      </c>
      <c r="S29" s="362">
        <v>90.84</v>
      </c>
      <c r="T29" s="367">
        <v>135.018</v>
      </c>
      <c r="U29" s="19">
        <v>80.680999999999997</v>
      </c>
      <c r="V29" s="119">
        <v>87.682999999999993</v>
      </c>
      <c r="W29" s="368">
        <v>168.36399999999998</v>
      </c>
      <c r="X29" s="338">
        <f t="shared" si="10"/>
        <v>3.7258770587077377E-3</v>
      </c>
      <c r="Y29" s="316">
        <f t="shared" si="11"/>
        <v>4.0994174621284494E-3</v>
      </c>
      <c r="Z29" s="392">
        <f t="shared" si="12"/>
        <v>3.9692124250947777E-3</v>
      </c>
      <c r="AA29" s="316">
        <f t="shared" si="13"/>
        <v>7.2232621971390744E-3</v>
      </c>
      <c r="AB29" s="316">
        <f t="shared" si="14"/>
        <v>4.8177390467082151E-3</v>
      </c>
      <c r="AC29" s="392">
        <f t="shared" si="15"/>
        <v>5.7325868299772697E-3</v>
      </c>
      <c r="AE29" s="387">
        <f t="shared" si="7"/>
        <v>0.82627099461270326</v>
      </c>
      <c r="AF29" s="388">
        <f t="shared" si="7"/>
        <v>-3.4753412593571231E-2</v>
      </c>
      <c r="AG29" s="379">
        <f t="shared" si="7"/>
        <v>0.24697447747707696</v>
      </c>
      <c r="AI29" s="27">
        <f t="shared" si="17"/>
        <v>2.1433145740345427</v>
      </c>
      <c r="AJ29" s="28">
        <f t="shared" si="17"/>
        <v>1.2792023995606439</v>
      </c>
      <c r="AK29" s="395">
        <f t="shared" si="17"/>
        <v>1.4735934515688951</v>
      </c>
      <c r="AL29" s="28">
        <f t="shared" si="17"/>
        <v>2.9608792983228738</v>
      </c>
      <c r="AM29" s="28">
        <f t="shared" si="17"/>
        <v>2.9588648174394274</v>
      </c>
      <c r="AN29" s="395">
        <f t="shared" si="17"/>
        <v>2.9598298261343454</v>
      </c>
      <c r="AO29" s="377">
        <f t="shared" si="16"/>
        <v>0.38144877760494095</v>
      </c>
      <c r="AP29" s="378">
        <f t="shared" si="16"/>
        <v>1.3130544614798112</v>
      </c>
      <c r="AQ29" s="379">
        <f t="shared" si="16"/>
        <v>1.0085796547094414</v>
      </c>
    </row>
    <row r="30" spans="1:43" ht="20.100000000000001" customHeight="1">
      <c r="A30" s="8" t="s">
        <v>211</v>
      </c>
      <c r="B30" s="19">
        <v>62.72</v>
      </c>
      <c r="C30" s="364">
        <v>531.66</v>
      </c>
      <c r="D30" s="368">
        <v>594.38</v>
      </c>
      <c r="E30" s="19">
        <v>47.75</v>
      </c>
      <c r="F30" s="362">
        <v>287.33999999999997</v>
      </c>
      <c r="G30" s="370">
        <v>335.09</v>
      </c>
      <c r="H30" s="338">
        <f t="shared" si="0"/>
        <v>1.4129464371199411E-3</v>
      </c>
      <c r="I30" s="316">
        <f t="shared" si="1"/>
        <v>7.6946567537018017E-3</v>
      </c>
      <c r="J30" s="392">
        <f t="shared" si="2"/>
        <v>5.2375568372022849E-3</v>
      </c>
      <c r="K30" s="316">
        <f t="shared" si="3"/>
        <v>1.1937965580657644E-3</v>
      </c>
      <c r="L30" s="316">
        <f t="shared" si="4"/>
        <v>5.1370432413394848E-3</v>
      </c>
      <c r="M30" s="392">
        <f t="shared" si="5"/>
        <v>3.4929462478842069E-3</v>
      </c>
      <c r="N30" s="387">
        <f t="shared" si="6"/>
        <v>-0.2386798469387755</v>
      </c>
      <c r="O30" s="388">
        <f t="shared" si="6"/>
        <v>-0.45954181243651959</v>
      </c>
      <c r="P30" s="379">
        <f t="shared" si="6"/>
        <v>-0.43623607792994384</v>
      </c>
      <c r="R30" s="394">
        <v>23.916</v>
      </c>
      <c r="S30" s="362">
        <v>129.19399999999999</v>
      </c>
      <c r="T30" s="367">
        <v>153.10999999999999</v>
      </c>
      <c r="U30" s="19">
        <v>11.387</v>
      </c>
      <c r="V30" s="119">
        <v>135.01</v>
      </c>
      <c r="W30" s="368">
        <v>146.39699999999999</v>
      </c>
      <c r="X30" s="338">
        <f t="shared" si="10"/>
        <v>2.0170237615114821E-3</v>
      </c>
      <c r="Y30" s="316">
        <f t="shared" si="11"/>
        <v>5.8302525275453852E-3</v>
      </c>
      <c r="Z30" s="392">
        <f t="shared" si="12"/>
        <v>4.5010747782240988E-3</v>
      </c>
      <c r="AA30" s="316">
        <f t="shared" si="13"/>
        <v>1.019462905006416E-3</v>
      </c>
      <c r="AB30" s="316">
        <f t="shared" si="14"/>
        <v>7.4181192328738313E-3</v>
      </c>
      <c r="AC30" s="392">
        <f t="shared" si="15"/>
        <v>4.984637536220228E-3</v>
      </c>
      <c r="AE30" s="387">
        <f t="shared" si="7"/>
        <v>-0.5238752299715671</v>
      </c>
      <c r="AF30" s="388">
        <f t="shared" si="7"/>
        <v>4.5017570475409101E-2</v>
      </c>
      <c r="AG30" s="379">
        <f t="shared" si="7"/>
        <v>-4.3844294951342136E-2</v>
      </c>
      <c r="AI30" s="27">
        <f t="shared" si="17"/>
        <v>3.8131377551020407</v>
      </c>
      <c r="AJ30" s="28">
        <f t="shared" si="17"/>
        <v>2.430011661588233</v>
      </c>
      <c r="AK30" s="395">
        <f t="shared" si="17"/>
        <v>2.5759615061072036</v>
      </c>
      <c r="AL30" s="28">
        <f t="shared" si="17"/>
        <v>2.3847120418848169</v>
      </c>
      <c r="AM30" s="28">
        <f t="shared" si="17"/>
        <v>4.6986148813252591</v>
      </c>
      <c r="AN30" s="395">
        <f t="shared" si="17"/>
        <v>4.3688859709331824</v>
      </c>
      <c r="AO30" s="377">
        <f t="shared" si="16"/>
        <v>-0.37460637536788877</v>
      </c>
      <c r="AP30" s="378">
        <f t="shared" si="16"/>
        <v>0.93357709166477332</v>
      </c>
      <c r="AQ30" s="379">
        <f t="shared" si="16"/>
        <v>0.69602145085446121</v>
      </c>
    </row>
    <row r="31" spans="1:43" ht="20.100000000000001" customHeight="1">
      <c r="A31" s="8" t="s">
        <v>216</v>
      </c>
      <c r="B31" s="19">
        <v>87.92</v>
      </c>
      <c r="C31" s="364">
        <v>693.25000000000011</v>
      </c>
      <c r="D31" s="368">
        <v>781.17000000000007</v>
      </c>
      <c r="E31" s="19">
        <v>40.51</v>
      </c>
      <c r="F31" s="362">
        <v>476.01999999999992</v>
      </c>
      <c r="G31" s="370">
        <v>516.53</v>
      </c>
      <c r="H31" s="338">
        <f t="shared" si="0"/>
        <v>1.9806481306056316E-3</v>
      </c>
      <c r="I31" s="316">
        <f t="shared" si="1"/>
        <v>1.0033331065913883E-2</v>
      </c>
      <c r="J31" s="392">
        <f t="shared" si="2"/>
        <v>6.8835126930874343E-3</v>
      </c>
      <c r="K31" s="316">
        <f t="shared" si="3"/>
        <v>1.0127894987904528E-3</v>
      </c>
      <c r="L31" s="316">
        <f t="shared" si="4"/>
        <v>8.5102503088411684E-3</v>
      </c>
      <c r="M31" s="392">
        <f t="shared" si="5"/>
        <v>5.384259528543464E-3</v>
      </c>
      <c r="N31" s="387">
        <f t="shared" si="6"/>
        <v>-0.53924021838034575</v>
      </c>
      <c r="O31" s="388">
        <f t="shared" si="6"/>
        <v>-0.31335016227912033</v>
      </c>
      <c r="P31" s="379">
        <f t="shared" si="6"/>
        <v>-0.33877389044638179</v>
      </c>
      <c r="R31" s="394">
        <v>26.317</v>
      </c>
      <c r="S31" s="362">
        <v>182.10999999999999</v>
      </c>
      <c r="T31" s="367">
        <v>208.42699999999999</v>
      </c>
      <c r="U31" s="19">
        <v>14.065999999999999</v>
      </c>
      <c r="V31" s="119">
        <v>124.22900000000001</v>
      </c>
      <c r="W31" s="368">
        <v>138.29500000000002</v>
      </c>
      <c r="X31" s="338">
        <f t="shared" si="10"/>
        <v>2.2195189133507975E-3</v>
      </c>
      <c r="Y31" s="316">
        <f t="shared" si="11"/>
        <v>8.218239916646981E-3</v>
      </c>
      <c r="Z31" s="392">
        <f t="shared" si="12"/>
        <v>6.1272647952512202E-3</v>
      </c>
      <c r="AA31" s="316">
        <f t="shared" si="13"/>
        <v>1.2593101977536002E-3</v>
      </c>
      <c r="AB31" s="316">
        <f t="shared" si="14"/>
        <v>6.8257576044788038E-3</v>
      </c>
      <c r="AC31" s="392">
        <f t="shared" si="15"/>
        <v>4.7087744152651797E-3</v>
      </c>
      <c r="AE31" s="387">
        <f t="shared" si="7"/>
        <v>-0.46551658623703313</v>
      </c>
      <c r="AF31" s="388">
        <f t="shared" si="7"/>
        <v>-0.31783537422436975</v>
      </c>
      <c r="AG31" s="379">
        <f t="shared" si="7"/>
        <v>-0.33648231755002939</v>
      </c>
      <c r="AI31" s="27">
        <f t="shared" si="17"/>
        <v>2.993289353958144</v>
      </c>
      <c r="AJ31" s="28">
        <f t="shared" si="17"/>
        <v>2.6269022719076807</v>
      </c>
      <c r="AK31" s="395">
        <f t="shared" si="17"/>
        <v>2.6681388174149028</v>
      </c>
      <c r="AL31" s="28">
        <f t="shared" si="17"/>
        <v>3.4722290792396935</v>
      </c>
      <c r="AM31" s="28">
        <f t="shared" si="17"/>
        <v>2.6097432880971394</v>
      </c>
      <c r="AN31" s="395">
        <f t="shared" si="17"/>
        <v>2.6773856310378878</v>
      </c>
      <c r="AO31" s="377">
        <f t="shared" si="16"/>
        <v>0.16000448625129698</v>
      </c>
      <c r="AP31" s="378">
        <f t="shared" si="16"/>
        <v>-6.5320221441204397E-3</v>
      </c>
      <c r="AQ31" s="379">
        <f t="shared" si="16"/>
        <v>3.4656418783877573E-3</v>
      </c>
    </row>
    <row r="32" spans="1:43" ht="20.100000000000001" customHeight="1" thickBot="1">
      <c r="A32" s="8" t="s">
        <v>17</v>
      </c>
      <c r="B32" s="19">
        <f>B33-SUM(B7:B31)</f>
        <v>2650.0599999999904</v>
      </c>
      <c r="C32" s="364">
        <f t="shared" ref="C32:G32" si="18">C33-SUM(C7:C31)</f>
        <v>5390.2099999999919</v>
      </c>
      <c r="D32" s="369">
        <f t="shared" si="18"/>
        <v>8040.2699999999895</v>
      </c>
      <c r="E32" s="21">
        <f t="shared" si="18"/>
        <v>2663.5300000000061</v>
      </c>
      <c r="F32" s="119">
        <f t="shared" si="18"/>
        <v>3298.650000000016</v>
      </c>
      <c r="G32" s="368">
        <f t="shared" si="18"/>
        <v>5962.1800000000221</v>
      </c>
      <c r="H32" s="338">
        <f t="shared" si="0"/>
        <v>5.9700140866614439E-2</v>
      </c>
      <c r="I32" s="316">
        <f t="shared" si="1"/>
        <v>7.8011916977713064E-2</v>
      </c>
      <c r="J32" s="393">
        <f t="shared" si="2"/>
        <v>7.084923973123651E-2</v>
      </c>
      <c r="K32" s="316">
        <f t="shared" si="3"/>
        <v>6.659084704303482E-2</v>
      </c>
      <c r="L32" s="316">
        <f t="shared" si="4"/>
        <v>5.897302042195509E-2</v>
      </c>
      <c r="M32" s="392">
        <f t="shared" si="5"/>
        <v>6.2149196514996979E-2</v>
      </c>
      <c r="N32" s="389">
        <f t="shared" si="6"/>
        <v>5.0829037833165155E-3</v>
      </c>
      <c r="O32" s="390">
        <f t="shared" si="6"/>
        <v>-0.38802940887274873</v>
      </c>
      <c r="P32" s="381">
        <f t="shared" si="6"/>
        <v>-0.25846022583818329</v>
      </c>
      <c r="R32" s="19">
        <f t="shared" ref="R32:W32" si="19">R33-SUM(R7:R31)</f>
        <v>691.62600000000202</v>
      </c>
      <c r="S32" s="119">
        <f t="shared" si="19"/>
        <v>1915.5719999999965</v>
      </c>
      <c r="T32" s="368">
        <f t="shared" si="19"/>
        <v>2607.197999999993</v>
      </c>
      <c r="U32" s="119">
        <f t="shared" si="19"/>
        <v>748.28900000000067</v>
      </c>
      <c r="V32" s="123">
        <f t="shared" si="19"/>
        <v>1071.3280000000086</v>
      </c>
      <c r="W32" s="369">
        <f t="shared" si="19"/>
        <v>1819.6170000000093</v>
      </c>
      <c r="X32" s="338">
        <f t="shared" si="10"/>
        <v>5.8330242351528033E-2</v>
      </c>
      <c r="Y32" s="316">
        <f t="shared" si="11"/>
        <v>8.6445721122460406E-2</v>
      </c>
      <c r="Z32" s="392">
        <f t="shared" si="12"/>
        <v>7.6645504275594564E-2</v>
      </c>
      <c r="AA32" s="316">
        <f t="shared" si="13"/>
        <v>6.6993314984135119E-2</v>
      </c>
      <c r="AB32" s="316">
        <f t="shared" si="14"/>
        <v>5.8864075561190429E-2</v>
      </c>
      <c r="AC32" s="392">
        <f t="shared" si="15"/>
        <v>6.1955717670064886E-2</v>
      </c>
      <c r="AE32" s="389">
        <f t="shared" si="7"/>
        <v>8.1927226564644018E-2</v>
      </c>
      <c r="AF32" s="390">
        <f t="shared" si="7"/>
        <v>-0.44072684294821046</v>
      </c>
      <c r="AG32" s="381">
        <f t="shared" si="7"/>
        <v>-0.30207947382591804</v>
      </c>
      <c r="AI32" s="27">
        <f t="shared" si="17"/>
        <v>2.6098503430111188</v>
      </c>
      <c r="AJ32" s="28">
        <f t="shared" si="17"/>
        <v>3.5537984605423523</v>
      </c>
      <c r="AK32" s="395">
        <f t="shared" si="17"/>
        <v>3.2426746862978439</v>
      </c>
      <c r="AL32" s="28">
        <f t="shared" si="17"/>
        <v>2.8093882929796132</v>
      </c>
      <c r="AM32" s="28">
        <f t="shared" si="17"/>
        <v>3.2477771209434265</v>
      </c>
      <c r="AN32" s="395">
        <f t="shared" si="17"/>
        <v>3.0519323468932544</v>
      </c>
      <c r="AO32" s="380">
        <f t="shared" si="16"/>
        <v>7.6455705785136011E-2</v>
      </c>
      <c r="AP32" s="378">
        <f t="shared" si="16"/>
        <v>-8.6111056380001702E-2</v>
      </c>
      <c r="AQ32" s="379">
        <f t="shared" si="16"/>
        <v>-5.8822533204019832E-2</v>
      </c>
    </row>
    <row r="33" spans="1:43" ht="25.5" customHeight="1" thickBot="1">
      <c r="A33" s="12" t="s">
        <v>18</v>
      </c>
      <c r="B33" s="17">
        <v>44389.51</v>
      </c>
      <c r="C33" s="365">
        <v>69094.700000000012</v>
      </c>
      <c r="D33" s="18">
        <v>113484.21000000002</v>
      </c>
      <c r="E33" s="17">
        <v>39998.44</v>
      </c>
      <c r="F33" s="366">
        <v>55934.9</v>
      </c>
      <c r="G33" s="371">
        <v>95933.340000000026</v>
      </c>
      <c r="H33" s="327">
        <f>SUM(H7:H32)</f>
        <v>0.99999999999999978</v>
      </c>
      <c r="I33" s="331">
        <f t="shared" ref="I33:M33" si="20">SUM(I7:I32)</f>
        <v>0.99999999999999989</v>
      </c>
      <c r="J33" s="328">
        <f t="shared" si="20"/>
        <v>0.99999999999999967</v>
      </c>
      <c r="K33" s="331">
        <f t="shared" si="20"/>
        <v>0.99999999999999989</v>
      </c>
      <c r="L33" s="331">
        <f t="shared" si="20"/>
        <v>1</v>
      </c>
      <c r="M33" s="328">
        <f t="shared" si="20"/>
        <v>1</v>
      </c>
      <c r="N33" s="382">
        <f t="shared" si="6"/>
        <v>-9.8921344254532195E-2</v>
      </c>
      <c r="O33" s="383">
        <f t="shared" si="6"/>
        <v>-0.19046033921559841</v>
      </c>
      <c r="P33" s="384">
        <f t="shared" si="6"/>
        <v>-0.15465473126173229</v>
      </c>
      <c r="R33" s="17">
        <v>11857.074000000002</v>
      </c>
      <c r="S33" s="365">
        <v>22159.246000000003</v>
      </c>
      <c r="T33" s="18">
        <v>34016.32</v>
      </c>
      <c r="U33" s="17">
        <v>11169.607000000002</v>
      </c>
      <c r="V33" s="366">
        <v>18200.031000000006</v>
      </c>
      <c r="W33" s="371">
        <v>29369.638000000003</v>
      </c>
      <c r="X33" s="327">
        <f t="shared" ref="X33:AC33" si="21">SUM(X7:X32)</f>
        <v>1</v>
      </c>
      <c r="Y33" s="331">
        <f t="shared" si="21"/>
        <v>1</v>
      </c>
      <c r="Z33" s="328">
        <f t="shared" si="21"/>
        <v>0.99999999999999989</v>
      </c>
      <c r="AA33" s="331">
        <f t="shared" si="21"/>
        <v>0.99999999999999967</v>
      </c>
      <c r="AB33" s="331">
        <f t="shared" si="21"/>
        <v>1</v>
      </c>
      <c r="AC33" s="328">
        <f t="shared" si="21"/>
        <v>1.0000000000000002</v>
      </c>
      <c r="AE33" s="382">
        <f t="shared" si="7"/>
        <v>-5.7979481278433484E-2</v>
      </c>
      <c r="AF33" s="383">
        <f t="shared" si="7"/>
        <v>-0.17867101615280573</v>
      </c>
      <c r="AG33" s="384">
        <f t="shared" si="7"/>
        <v>-0.13660154890358503</v>
      </c>
      <c r="AI33" s="396">
        <f t="shared" si="17"/>
        <v>2.671143249835378</v>
      </c>
      <c r="AJ33" s="397">
        <f t="shared" si="17"/>
        <v>3.2070833218756283</v>
      </c>
      <c r="AK33" s="398">
        <f t="shared" si="17"/>
        <v>2.9974496011383427</v>
      </c>
      <c r="AL33" s="397">
        <f t="shared" si="17"/>
        <v>2.7925106579156589</v>
      </c>
      <c r="AM33" s="397">
        <f t="shared" si="17"/>
        <v>3.2537880643390809</v>
      </c>
      <c r="AN33" s="398">
        <f t="shared" si="17"/>
        <v>3.0614630951033286</v>
      </c>
      <c r="AO33" s="382">
        <f t="shared" si="16"/>
        <v>4.5436502923518141E-2</v>
      </c>
      <c r="AP33" s="383">
        <f t="shared" si="16"/>
        <v>1.4562996272930572E-2</v>
      </c>
      <c r="AQ33" s="384">
        <f t="shared" si="16"/>
        <v>2.1355986749760688E-2</v>
      </c>
    </row>
    <row r="36" spans="1:43" ht="15.75" thickBot="1"/>
    <row r="37" spans="1:43">
      <c r="A37" s="463" t="s">
        <v>2</v>
      </c>
      <c r="B37" s="445" t="s">
        <v>128</v>
      </c>
      <c r="C37" s="473"/>
      <c r="D37" s="473"/>
      <c r="E37" s="473"/>
      <c r="F37" s="473"/>
      <c r="G37" s="484"/>
      <c r="H37" s="473" t="s">
        <v>130</v>
      </c>
      <c r="I37" s="473"/>
      <c r="J37" s="473"/>
      <c r="K37" s="473"/>
      <c r="L37" s="473"/>
      <c r="M37" s="484"/>
      <c r="N37" s="488" t="s">
        <v>149</v>
      </c>
      <c r="O37" s="479"/>
      <c r="P37" s="489"/>
      <c r="R37" s="477" t="s">
        <v>129</v>
      </c>
      <c r="S37" s="473"/>
      <c r="T37" s="473"/>
      <c r="U37" s="473"/>
      <c r="V37" s="473"/>
      <c r="W37" s="484"/>
      <c r="X37" s="473" t="s">
        <v>131</v>
      </c>
      <c r="Y37" s="473"/>
      <c r="Z37" s="473"/>
      <c r="AA37" s="473"/>
      <c r="AB37" s="473"/>
      <c r="AC37" s="446"/>
      <c r="AE37" s="479" t="s">
        <v>149</v>
      </c>
      <c r="AF37" s="479"/>
      <c r="AG37" s="479"/>
      <c r="AI37" s="490" t="s">
        <v>134</v>
      </c>
      <c r="AJ37" s="491"/>
      <c r="AK37" s="491"/>
      <c r="AL37" s="491"/>
      <c r="AM37" s="491"/>
      <c r="AN37" s="492"/>
      <c r="AO37" s="479" t="s">
        <v>149</v>
      </c>
      <c r="AP37" s="479"/>
      <c r="AQ37" s="479"/>
    </row>
    <row r="38" spans="1:43" ht="15" customHeight="1">
      <c r="A38" s="464"/>
      <c r="B38" s="485">
        <f>B5</f>
        <v>45658</v>
      </c>
      <c r="C38" s="469"/>
      <c r="D38" s="470"/>
      <c r="E38" s="486">
        <f>E5</f>
        <v>46023</v>
      </c>
      <c r="F38" s="475"/>
      <c r="G38" s="487"/>
      <c r="H38" s="495">
        <f>B38</f>
        <v>45658</v>
      </c>
      <c r="I38" s="469"/>
      <c r="J38" s="470"/>
      <c r="K38" s="485">
        <f>E38</f>
        <v>46023</v>
      </c>
      <c r="L38" s="469"/>
      <c r="M38" s="470"/>
      <c r="N38" s="471" t="s">
        <v>132</v>
      </c>
      <c r="O38" s="469"/>
      <c r="P38" s="472"/>
      <c r="R38" s="483">
        <f>H38</f>
        <v>45658</v>
      </c>
      <c r="S38" s="469"/>
      <c r="T38" s="470"/>
      <c r="U38" s="496">
        <f>K38</f>
        <v>46023</v>
      </c>
      <c r="V38" s="475"/>
      <c r="W38" s="487"/>
      <c r="X38" s="495">
        <f>R38</f>
        <v>45658</v>
      </c>
      <c r="Y38" s="469"/>
      <c r="Z38" s="470"/>
      <c r="AA38" s="485">
        <f>U38</f>
        <v>46023</v>
      </c>
      <c r="AB38" s="469"/>
      <c r="AC38" s="472"/>
      <c r="AE38" s="468" t="s">
        <v>133</v>
      </c>
      <c r="AF38" s="469"/>
      <c r="AG38" s="472"/>
      <c r="AI38" s="500">
        <f>X38</f>
        <v>45658</v>
      </c>
      <c r="AJ38" s="494"/>
      <c r="AK38" s="498"/>
      <c r="AL38" s="494">
        <f>AA38</f>
        <v>46023</v>
      </c>
      <c r="AM38" s="494"/>
      <c r="AN38" s="498"/>
      <c r="AO38" s="469" t="s">
        <v>134</v>
      </c>
      <c r="AP38" s="469"/>
      <c r="AQ38" s="472"/>
    </row>
    <row r="39" spans="1:43" ht="18.75" customHeight="1" thickBot="1">
      <c r="A39" s="465"/>
      <c r="B39" s="99" t="s">
        <v>29</v>
      </c>
      <c r="C39" s="135" t="s">
        <v>30</v>
      </c>
      <c r="D39" s="263" t="s">
        <v>12</v>
      </c>
      <c r="E39" s="159" t="s">
        <v>29</v>
      </c>
      <c r="F39" s="346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45" t="s">
        <v>29</v>
      </c>
      <c r="V39" s="346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0" t="s">
        <v>29</v>
      </c>
      <c r="AJ39" s="135" t="s">
        <v>30</v>
      </c>
      <c r="AK39" s="263" t="s">
        <v>12</v>
      </c>
      <c r="AL39" s="401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181</v>
      </c>
      <c r="B40" s="39">
        <v>6739.3600000000006</v>
      </c>
      <c r="C40" s="363">
        <v>3871.46</v>
      </c>
      <c r="D40" s="368">
        <v>10610.82</v>
      </c>
      <c r="E40" s="39">
        <v>5789.8899999999994</v>
      </c>
      <c r="F40" s="372">
        <v>4243</v>
      </c>
      <c r="G40" s="370">
        <v>10032.89</v>
      </c>
      <c r="H40" s="338">
        <f>B40/$B$63</f>
        <v>0.34620829951402954</v>
      </c>
      <c r="I40" s="316">
        <f>C40/$C$63</f>
        <v>0.13981578723078456</v>
      </c>
      <c r="J40" s="391">
        <f>D40/$D$63</f>
        <v>0.22501565020892392</v>
      </c>
      <c r="K40" s="316">
        <f>E40/$E$63</f>
        <v>0.3752449021784709</v>
      </c>
      <c r="L40" s="316">
        <f>F40/$F$63</f>
        <v>0.1900102013490142</v>
      </c>
      <c r="M40" s="392">
        <f>G40/$G$63</f>
        <v>0.26570146565109493</v>
      </c>
      <c r="N40" s="385">
        <f t="shared" ref="N40:P63" si="22">(E40-B40)/B40</f>
        <v>-0.14088429761876514</v>
      </c>
      <c r="O40" s="386">
        <f t="shared" si="22"/>
        <v>9.596896261358763E-2</v>
      </c>
      <c r="P40" s="375">
        <f t="shared" si="22"/>
        <v>-5.4466101583101049E-2</v>
      </c>
      <c r="R40" s="394">
        <v>1462.9540000000002</v>
      </c>
      <c r="S40" s="362">
        <v>934.79700000000003</v>
      </c>
      <c r="T40" s="367">
        <v>2397.7510000000002</v>
      </c>
      <c r="U40" s="39">
        <v>1260.796</v>
      </c>
      <c r="V40" s="112">
        <v>1098.8010000000002</v>
      </c>
      <c r="W40" s="373">
        <v>2359.5970000000002</v>
      </c>
      <c r="X40" s="338">
        <f>R40/$R$63</f>
        <v>0.32399965007823406</v>
      </c>
      <c r="Y40" s="316">
        <f>S40/$S$63</f>
        <v>0.12542790602752255</v>
      </c>
      <c r="Z40" s="391">
        <f>T40/$T$63</f>
        <v>0.20034419665916844</v>
      </c>
      <c r="AA40" s="316">
        <f>U40/$U$63</f>
        <v>0.32429832453907981</v>
      </c>
      <c r="AB40" s="316">
        <f>V40/$V$63</f>
        <v>0.18376648365294257</v>
      </c>
      <c r="AC40" s="392">
        <f>W40/$W$63</f>
        <v>0.23913786615498639</v>
      </c>
      <c r="AE40" s="385">
        <f t="shared" ref="AE40:AG63" si="23">(U40-R40)/R40</f>
        <v>-0.1381847959676108</v>
      </c>
      <c r="AF40" s="386">
        <f t="shared" si="23"/>
        <v>0.1754434385219466</v>
      </c>
      <c r="AG40" s="375">
        <f t="shared" si="23"/>
        <v>-1.5912411255380558E-2</v>
      </c>
      <c r="AI40" s="27">
        <f t="shared" ref="AI40:AN63" si="24">(R40/B40)*10</f>
        <v>2.1707610218180955</v>
      </c>
      <c r="AJ40" s="28">
        <f t="shared" si="24"/>
        <v>2.4145851952493373</v>
      </c>
      <c r="AK40" s="399">
        <f t="shared" si="24"/>
        <v>2.2597226227567715</v>
      </c>
      <c r="AL40" s="28">
        <f t="shared" si="24"/>
        <v>2.177581957515601</v>
      </c>
      <c r="AM40" s="28">
        <f t="shared" si="24"/>
        <v>2.5896794720716478</v>
      </c>
      <c r="AN40" s="395">
        <f t="shared" si="24"/>
        <v>2.3518617267806188</v>
      </c>
      <c r="AO40" s="376">
        <f t="shared" ref="AO40:AQ51" si="25">(AL40-AI40)/AI40</f>
        <v>3.1421863710233431E-3</v>
      </c>
      <c r="AP40" s="374">
        <f t="shared" si="25"/>
        <v>7.2515261489553576E-2</v>
      </c>
      <c r="AQ40" s="375">
        <f t="shared" si="25"/>
        <v>4.0774519445860684E-2</v>
      </c>
    </row>
    <row r="41" spans="1:43" ht="19.5" customHeight="1">
      <c r="A41" s="8" t="s">
        <v>180</v>
      </c>
      <c r="B41" s="19">
        <v>2582.9900000000002</v>
      </c>
      <c r="C41" s="364">
        <v>3749.17</v>
      </c>
      <c r="D41" s="368">
        <v>6332.16</v>
      </c>
      <c r="E41" s="19">
        <v>1613.35</v>
      </c>
      <c r="F41" s="362">
        <v>3888.36</v>
      </c>
      <c r="G41" s="370">
        <v>5501.71</v>
      </c>
      <c r="H41" s="338">
        <f t="shared" ref="H41:H62" si="26">B41/$B$63</f>
        <v>0.1326910234149449</v>
      </c>
      <c r="I41" s="316">
        <f t="shared" ref="I41:I62" si="27">C41/$C$63</f>
        <v>0.13539934676118068</v>
      </c>
      <c r="J41" s="392">
        <f t="shared" ref="J41:J62" si="28">D41/$D$63</f>
        <v>0.13428133731671443</v>
      </c>
      <c r="K41" s="316">
        <f t="shared" ref="K41:K62" si="29">E41/$E$63</f>
        <v>0.10456180737969738</v>
      </c>
      <c r="L41" s="316">
        <f t="shared" ref="L41:L62" si="30">F41/$F$63</f>
        <v>0.17412869821292787</v>
      </c>
      <c r="M41" s="392">
        <f t="shared" ref="M41:M62" si="31">G41/$G$63</f>
        <v>0.14570202709162419</v>
      </c>
      <c r="N41" s="387">
        <f t="shared" si="22"/>
        <v>-0.37539440725670647</v>
      </c>
      <c r="O41" s="388">
        <f t="shared" si="22"/>
        <v>3.7125550455167425E-2</v>
      </c>
      <c r="P41" s="379">
        <f t="shared" si="22"/>
        <v>-0.13114798109965634</v>
      </c>
      <c r="R41" s="394">
        <v>583.93900000000008</v>
      </c>
      <c r="S41" s="362">
        <v>1065.0710000000001</v>
      </c>
      <c r="T41" s="367">
        <v>1649.0100000000002</v>
      </c>
      <c r="U41" s="19">
        <v>461.54199999999997</v>
      </c>
      <c r="V41" s="119">
        <v>1158.8409999999999</v>
      </c>
      <c r="W41" s="368">
        <v>1620.3829999999998</v>
      </c>
      <c r="X41" s="338">
        <f t="shared" ref="X41:X62" si="32">R41/$R$63</f>
        <v>0.12932466206526927</v>
      </c>
      <c r="Y41" s="316">
        <f t="shared" ref="Y41:Y62" si="33">S41/$S$63</f>
        <v>0.14290763160412312</v>
      </c>
      <c r="Z41" s="392">
        <f t="shared" ref="Z41:Z62" si="34">T41/$T$63</f>
        <v>0.13778310747568673</v>
      </c>
      <c r="AA41" s="316">
        <f t="shared" ref="AA41:AA62" si="35">U41/$U$63</f>
        <v>0.11871650711488295</v>
      </c>
      <c r="AB41" s="316">
        <f t="shared" ref="AB41:AB62" si="36">V41/$V$63</f>
        <v>0.19380773741820365</v>
      </c>
      <c r="AC41" s="392">
        <f t="shared" ref="AC41:AC62" si="37">W41/$W$63</f>
        <v>0.16422081100027472</v>
      </c>
      <c r="AE41" s="387">
        <f t="shared" si="23"/>
        <v>-0.20960579786587313</v>
      </c>
      <c r="AF41" s="388">
        <f t="shared" si="23"/>
        <v>8.8041078951543839E-2</v>
      </c>
      <c r="AG41" s="379">
        <f t="shared" si="23"/>
        <v>-1.7360113037519727E-2</v>
      </c>
      <c r="AI41" s="27">
        <f t="shared" si="24"/>
        <v>2.2607094878416101</v>
      </c>
      <c r="AJ41" s="28">
        <f t="shared" si="24"/>
        <v>2.8408181010730376</v>
      </c>
      <c r="AK41" s="395">
        <f t="shared" si="24"/>
        <v>2.6041824590661014</v>
      </c>
      <c r="AL41" s="28">
        <f t="shared" si="24"/>
        <v>2.8607679672730653</v>
      </c>
      <c r="AM41" s="28">
        <f t="shared" si="24"/>
        <v>2.9802821755187274</v>
      </c>
      <c r="AN41" s="395">
        <f t="shared" si="24"/>
        <v>2.9452352086896614</v>
      </c>
      <c r="AO41" s="377">
        <f t="shared" si="25"/>
        <v>0.26542927459660243</v>
      </c>
      <c r="AP41" s="378">
        <f t="shared" si="25"/>
        <v>4.909292657386663E-2</v>
      </c>
      <c r="AQ41" s="379">
        <f t="shared" si="25"/>
        <v>0.13096346165616468</v>
      </c>
    </row>
    <row r="42" spans="1:43" ht="19.5" customHeight="1">
      <c r="A42" s="8" t="s">
        <v>174</v>
      </c>
      <c r="B42" s="19">
        <v>2007.71</v>
      </c>
      <c r="C42" s="364">
        <v>2220.87</v>
      </c>
      <c r="D42" s="368">
        <v>4228.58</v>
      </c>
      <c r="E42" s="19">
        <v>1718.19</v>
      </c>
      <c r="F42" s="362">
        <v>3014.71</v>
      </c>
      <c r="G42" s="370">
        <v>4732.8999999999996</v>
      </c>
      <c r="H42" s="338">
        <f t="shared" si="26"/>
        <v>0.10313826016377106</v>
      </c>
      <c r="I42" s="316">
        <f t="shared" si="27"/>
        <v>8.0205578099020139E-2</v>
      </c>
      <c r="J42" s="392">
        <f t="shared" si="28"/>
        <v>8.9672304134878505E-2</v>
      </c>
      <c r="K42" s="316">
        <f t="shared" si="29"/>
        <v>0.11135652637166284</v>
      </c>
      <c r="L42" s="316">
        <f t="shared" si="30"/>
        <v>0.1350048678078922</v>
      </c>
      <c r="M42" s="392">
        <f t="shared" si="31"/>
        <v>0.12534159816165305</v>
      </c>
      <c r="N42" s="387">
        <f t="shared" si="22"/>
        <v>-0.14420409322063443</v>
      </c>
      <c r="O42" s="388">
        <f t="shared" si="22"/>
        <v>0.3574455055901517</v>
      </c>
      <c r="P42" s="379">
        <f t="shared" si="22"/>
        <v>0.11926462311225038</v>
      </c>
      <c r="R42" s="394">
        <v>492.14299999999997</v>
      </c>
      <c r="S42" s="362">
        <v>562.49</v>
      </c>
      <c r="T42" s="367">
        <v>1054.633</v>
      </c>
      <c r="U42" s="19">
        <v>447.35899999999998</v>
      </c>
      <c r="V42" s="119">
        <v>634.18499999999995</v>
      </c>
      <c r="W42" s="368">
        <v>1081.5439999999999</v>
      </c>
      <c r="X42" s="338">
        <f t="shared" si="32"/>
        <v>0.10899465040490153</v>
      </c>
      <c r="Y42" s="316">
        <f t="shared" si="33"/>
        <v>7.5473009499839164E-2</v>
      </c>
      <c r="Z42" s="392">
        <f t="shared" si="34"/>
        <v>8.811990951322668E-2</v>
      </c>
      <c r="AA42" s="316">
        <f t="shared" si="35"/>
        <v>0.11506839660617435</v>
      </c>
      <c r="AB42" s="316">
        <f t="shared" si="36"/>
        <v>0.10606283342974875</v>
      </c>
      <c r="AC42" s="392">
        <f t="shared" si="37"/>
        <v>0.10961114305227908</v>
      </c>
      <c r="AE42" s="387">
        <f t="shared" si="23"/>
        <v>-9.099794165516932E-2</v>
      </c>
      <c r="AF42" s="388">
        <f t="shared" si="23"/>
        <v>0.12746004373411071</v>
      </c>
      <c r="AG42" s="379">
        <f t="shared" si="23"/>
        <v>2.551693337872021E-2</v>
      </c>
      <c r="AI42" s="27">
        <f t="shared" si="24"/>
        <v>2.4512653719909747</v>
      </c>
      <c r="AJ42" s="28">
        <f t="shared" si="24"/>
        <v>2.5327461760481258</v>
      </c>
      <c r="AK42" s="395">
        <f t="shared" si="24"/>
        <v>2.4940594715010715</v>
      </c>
      <c r="AL42" s="28">
        <f t="shared" si="24"/>
        <v>2.6036643211751898</v>
      </c>
      <c r="AM42" s="28">
        <f t="shared" si="24"/>
        <v>2.1036351755226868</v>
      </c>
      <c r="AN42" s="395">
        <f t="shared" si="24"/>
        <v>2.2851613175854126</v>
      </c>
      <c r="AO42" s="377">
        <f t="shared" si="25"/>
        <v>6.2171542471728826E-2</v>
      </c>
      <c r="AP42" s="378">
        <f t="shared" si="25"/>
        <v>-0.16942518937882126</v>
      </c>
      <c r="AQ42" s="379">
        <f t="shared" si="25"/>
        <v>-8.3758288967316297E-2</v>
      </c>
    </row>
    <row r="43" spans="1:43" ht="19.5" customHeight="1">
      <c r="A43" s="8" t="s">
        <v>187</v>
      </c>
      <c r="B43" s="19">
        <v>1634.19</v>
      </c>
      <c r="C43" s="364">
        <v>5805.4800000000005</v>
      </c>
      <c r="D43" s="368">
        <v>7439.67</v>
      </c>
      <c r="E43" s="19">
        <v>1184.26</v>
      </c>
      <c r="F43" s="362">
        <v>2519.9699999999998</v>
      </c>
      <c r="G43" s="370">
        <v>3704.2299999999996</v>
      </c>
      <c r="H43" s="338">
        <f t="shared" si="26"/>
        <v>8.3950128941447238E-2</v>
      </c>
      <c r="I43" s="316">
        <f t="shared" si="27"/>
        <v>0.20966192507544318</v>
      </c>
      <c r="J43" s="392">
        <f t="shared" si="28"/>
        <v>0.15776746588763405</v>
      </c>
      <c r="K43" s="316">
        <f t="shared" si="29"/>
        <v>7.6752326530189E-2</v>
      </c>
      <c r="L43" s="316">
        <f t="shared" si="30"/>
        <v>0.11284940068194091</v>
      </c>
      <c r="M43" s="392">
        <f t="shared" si="31"/>
        <v>9.809928546099432E-2</v>
      </c>
      <c r="N43" s="387">
        <f t="shared" si="22"/>
        <v>-0.2753229428646608</v>
      </c>
      <c r="O43" s="388">
        <f t="shared" si="22"/>
        <v>-0.56593253271047361</v>
      </c>
      <c r="P43" s="379">
        <f t="shared" si="22"/>
        <v>-0.50209753927257528</v>
      </c>
      <c r="R43" s="394">
        <v>420.02800000000002</v>
      </c>
      <c r="S43" s="362">
        <v>1399.402</v>
      </c>
      <c r="T43" s="367">
        <v>1819.43</v>
      </c>
      <c r="U43" s="19">
        <v>422.11599999999999</v>
      </c>
      <c r="V43" s="119">
        <v>578.5200000000001</v>
      </c>
      <c r="W43" s="368">
        <v>1000.6360000000001</v>
      </c>
      <c r="X43" s="338">
        <f t="shared" si="32"/>
        <v>9.3023379424821612E-2</v>
      </c>
      <c r="Y43" s="316">
        <f t="shared" si="33"/>
        <v>0.1877670366408184</v>
      </c>
      <c r="Z43" s="392">
        <f t="shared" si="34"/>
        <v>0.15202255852571464</v>
      </c>
      <c r="AA43" s="316">
        <f t="shared" si="35"/>
        <v>0.10857546467560034</v>
      </c>
      <c r="AB43" s="316">
        <f t="shared" si="36"/>
        <v>9.6753266626896345E-2</v>
      </c>
      <c r="AC43" s="392">
        <f t="shared" si="37"/>
        <v>0.10141136721137592</v>
      </c>
      <c r="AE43" s="387">
        <f t="shared" si="23"/>
        <v>4.9710971649508254E-3</v>
      </c>
      <c r="AF43" s="388">
        <f t="shared" si="23"/>
        <v>-0.58659484551258323</v>
      </c>
      <c r="AG43" s="379">
        <f t="shared" si="23"/>
        <v>-0.45002775594554334</v>
      </c>
      <c r="AI43" s="27">
        <f t="shared" si="24"/>
        <v>2.5702519290902526</v>
      </c>
      <c r="AJ43" s="28">
        <f t="shared" si="24"/>
        <v>2.4104845766413803</v>
      </c>
      <c r="AK43" s="395">
        <f t="shared" si="24"/>
        <v>2.4455789033653375</v>
      </c>
      <c r="AL43" s="28">
        <f t="shared" si="24"/>
        <v>3.5643861989765764</v>
      </c>
      <c r="AM43" s="28">
        <f t="shared" si="24"/>
        <v>2.2957416159716191</v>
      </c>
      <c r="AN43" s="395">
        <f t="shared" si="24"/>
        <v>2.7013333405323108</v>
      </c>
      <c r="AO43" s="377">
        <f t="shared" si="25"/>
        <v>0.38678475780317778</v>
      </c>
      <c r="AP43" s="378">
        <f t="shared" si="25"/>
        <v>-4.760161578367654E-2</v>
      </c>
      <c r="AQ43" s="379">
        <f t="shared" si="25"/>
        <v>0.10457828075595195</v>
      </c>
    </row>
    <row r="44" spans="1:43" ht="19.5" customHeight="1">
      <c r="A44" s="8" t="s">
        <v>186</v>
      </c>
      <c r="B44" s="19">
        <v>1999.24</v>
      </c>
      <c r="C44" s="364">
        <v>779.44</v>
      </c>
      <c r="D44" s="368">
        <v>2778.6800000000003</v>
      </c>
      <c r="E44" s="19">
        <v>1908.88</v>
      </c>
      <c r="F44" s="362">
        <v>1187.81</v>
      </c>
      <c r="G44" s="370">
        <v>3096.69</v>
      </c>
      <c r="H44" s="338">
        <f t="shared" si="26"/>
        <v>0.10270314699324985</v>
      </c>
      <c r="I44" s="316">
        <f t="shared" si="27"/>
        <v>2.8149074819102542E-2</v>
      </c>
      <c r="J44" s="392">
        <f t="shared" si="28"/>
        <v>5.8925369285553128E-2</v>
      </c>
      <c r="K44" s="316">
        <f t="shared" si="29"/>
        <v>0.12371521546530929</v>
      </c>
      <c r="L44" s="316">
        <f t="shared" si="30"/>
        <v>5.3192556508218844E-2</v>
      </c>
      <c r="M44" s="392">
        <f t="shared" si="31"/>
        <v>8.2009777010122631E-2</v>
      </c>
      <c r="N44" s="387">
        <f t="shared" si="22"/>
        <v>-4.519717492647201E-2</v>
      </c>
      <c r="O44" s="388">
        <f t="shared" si="22"/>
        <v>0.52392743508159689</v>
      </c>
      <c r="P44" s="379">
        <f t="shared" si="22"/>
        <v>0.11444642780025038</v>
      </c>
      <c r="R44" s="394">
        <v>443.43999999999994</v>
      </c>
      <c r="S44" s="362">
        <v>226.99299999999999</v>
      </c>
      <c r="T44" s="367">
        <v>670.43299999999999</v>
      </c>
      <c r="U44" s="19">
        <v>426.66899999999998</v>
      </c>
      <c r="V44" s="119">
        <v>429.53</v>
      </c>
      <c r="W44" s="368">
        <v>856.19899999999996</v>
      </c>
      <c r="X44" s="338">
        <f t="shared" si="32"/>
        <v>9.8208422705493181E-2</v>
      </c>
      <c r="Y44" s="316">
        <f t="shared" si="33"/>
        <v>3.0457154519008323E-2</v>
      </c>
      <c r="Z44" s="392">
        <f t="shared" si="34"/>
        <v>5.6018060590443404E-2</v>
      </c>
      <c r="AA44" s="316">
        <f t="shared" si="35"/>
        <v>0.10974657425369737</v>
      </c>
      <c r="AB44" s="316">
        <f t="shared" si="36"/>
        <v>7.1835771648777538E-2</v>
      </c>
      <c r="AC44" s="392">
        <f t="shared" si="37"/>
        <v>8.6773123488474171E-2</v>
      </c>
      <c r="AE44" s="387">
        <f t="shared" si="23"/>
        <v>-3.7820223705574509E-2</v>
      </c>
      <c r="AF44" s="388">
        <f t="shared" si="23"/>
        <v>0.8922609948324397</v>
      </c>
      <c r="AG44" s="379">
        <f t="shared" si="23"/>
        <v>0.27708361611078208</v>
      </c>
      <c r="AI44" s="27">
        <f t="shared" si="24"/>
        <v>2.218042856285388</v>
      </c>
      <c r="AJ44" s="28">
        <f t="shared" si="24"/>
        <v>2.9122575182182073</v>
      </c>
      <c r="AK44" s="395">
        <f t="shared" si="24"/>
        <v>2.4127751306375687</v>
      </c>
      <c r="AL44" s="28">
        <f t="shared" si="24"/>
        <v>2.2351797912912281</v>
      </c>
      <c r="AM44" s="28">
        <f t="shared" si="24"/>
        <v>3.6161507311775454</v>
      </c>
      <c r="AN44" s="395">
        <f t="shared" si="24"/>
        <v>2.7648844411290763</v>
      </c>
      <c r="AO44" s="377">
        <f t="shared" si="25"/>
        <v>7.7261514389941862E-3</v>
      </c>
      <c r="AP44" s="378">
        <f t="shared" si="25"/>
        <v>0.24170019600120998</v>
      </c>
      <c r="AQ44" s="379">
        <f t="shared" si="25"/>
        <v>0.14593540277351241</v>
      </c>
    </row>
    <row r="45" spans="1:43" ht="19.5" customHeight="1">
      <c r="A45" s="8" t="s">
        <v>190</v>
      </c>
      <c r="B45" s="19">
        <v>1087.92</v>
      </c>
      <c r="C45" s="364">
        <v>3924.1799999999994</v>
      </c>
      <c r="D45" s="368">
        <v>5012.0999999999995</v>
      </c>
      <c r="E45" s="19">
        <v>558.7700000000001</v>
      </c>
      <c r="F45" s="362">
        <v>2636.54</v>
      </c>
      <c r="G45" s="370">
        <v>3195.31</v>
      </c>
      <c r="H45" s="338">
        <f t="shared" si="26"/>
        <v>5.5887641142082188E-2</v>
      </c>
      <c r="I45" s="316">
        <f t="shared" si="27"/>
        <v>0.14171974292264419</v>
      </c>
      <c r="J45" s="392">
        <f t="shared" si="28"/>
        <v>0.10628782133823282</v>
      </c>
      <c r="K45" s="316">
        <f t="shared" si="29"/>
        <v>3.6214089385163489E-2</v>
      </c>
      <c r="L45" s="316">
        <f t="shared" si="30"/>
        <v>0.11806964323938957</v>
      </c>
      <c r="M45" s="392">
        <f t="shared" si="31"/>
        <v>8.4621534793025754E-2</v>
      </c>
      <c r="N45" s="387">
        <f t="shared" si="22"/>
        <v>-0.4863868666813736</v>
      </c>
      <c r="O45" s="388">
        <f t="shared" si="22"/>
        <v>-0.32812969843381284</v>
      </c>
      <c r="P45" s="379">
        <f t="shared" si="22"/>
        <v>-0.36248079647253639</v>
      </c>
      <c r="R45" s="394">
        <v>203.25300000000004</v>
      </c>
      <c r="S45" s="362">
        <v>911.44</v>
      </c>
      <c r="T45" s="367">
        <v>1114.6930000000002</v>
      </c>
      <c r="U45" s="19">
        <v>101.38400000000001</v>
      </c>
      <c r="V45" s="119">
        <v>539.01900000000001</v>
      </c>
      <c r="W45" s="368">
        <v>640.40300000000002</v>
      </c>
      <c r="X45" s="338">
        <f t="shared" si="32"/>
        <v>4.5014334611581303E-2</v>
      </c>
      <c r="Y45" s="316">
        <f t="shared" si="33"/>
        <v>0.1222939426097058</v>
      </c>
      <c r="Z45" s="392">
        <f t="shared" si="34"/>
        <v>9.3138225615002748E-2</v>
      </c>
      <c r="AA45" s="316">
        <f t="shared" si="35"/>
        <v>2.6077701178517439E-2</v>
      </c>
      <c r="AB45" s="316">
        <f t="shared" si="36"/>
        <v>9.0147011380700817E-2</v>
      </c>
      <c r="AC45" s="392">
        <f t="shared" si="37"/>
        <v>6.4902865573761848E-2</v>
      </c>
      <c r="AE45" s="387">
        <f t="shared" si="23"/>
        <v>-0.50119309432087111</v>
      </c>
      <c r="AF45" s="388">
        <f t="shared" si="23"/>
        <v>-0.40860725884314936</v>
      </c>
      <c r="AG45" s="379">
        <f t="shared" si="23"/>
        <v>-0.42548934998246163</v>
      </c>
      <c r="AI45" s="27">
        <f t="shared" si="24"/>
        <v>1.8682715640855949</v>
      </c>
      <c r="AJ45" s="28">
        <f t="shared" si="24"/>
        <v>2.3226253637702658</v>
      </c>
      <c r="AK45" s="395">
        <f t="shared" si="24"/>
        <v>2.2240039105365024</v>
      </c>
      <c r="AL45" s="28">
        <f t="shared" si="24"/>
        <v>1.8144138017431144</v>
      </c>
      <c r="AM45" s="28">
        <f t="shared" si="24"/>
        <v>2.0444180630675053</v>
      </c>
      <c r="AN45" s="395">
        <f t="shared" si="24"/>
        <v>2.0041967758996782</v>
      </c>
      <c r="AO45" s="377">
        <f t="shared" si="25"/>
        <v>-2.8827587690037241E-2</v>
      </c>
      <c r="AP45" s="378">
        <f t="shared" si="25"/>
        <v>-0.11978139266125677</v>
      </c>
      <c r="AQ45" s="379">
        <f t="shared" si="25"/>
        <v>-9.8833969488749493E-2</v>
      </c>
    </row>
    <row r="46" spans="1:43" ht="19.5" customHeight="1">
      <c r="A46" s="8" t="s">
        <v>182</v>
      </c>
      <c r="B46" s="19">
        <v>1190.74</v>
      </c>
      <c r="C46" s="364">
        <v>2469.0100000000002</v>
      </c>
      <c r="D46" s="368">
        <v>3659.75</v>
      </c>
      <c r="E46" s="19">
        <v>686.25</v>
      </c>
      <c r="F46" s="362">
        <v>1477.91</v>
      </c>
      <c r="G46" s="370">
        <v>2164.16</v>
      </c>
      <c r="H46" s="338">
        <f t="shared" si="26"/>
        <v>6.1169617079861516E-2</v>
      </c>
      <c r="I46" s="316">
        <f t="shared" si="27"/>
        <v>8.9167026607708574E-2</v>
      </c>
      <c r="J46" s="392">
        <f t="shared" si="28"/>
        <v>7.7609555703716526E-2</v>
      </c>
      <c r="K46" s="316">
        <f t="shared" si="29"/>
        <v>4.4476115110990998E-2</v>
      </c>
      <c r="L46" s="316">
        <f t="shared" si="30"/>
        <v>6.6183826697082629E-2</v>
      </c>
      <c r="M46" s="392">
        <f t="shared" si="31"/>
        <v>5.7313544143658864E-2</v>
      </c>
      <c r="N46" s="387">
        <f t="shared" si="22"/>
        <v>-0.42367771301879503</v>
      </c>
      <c r="O46" s="388">
        <f t="shared" si="22"/>
        <v>-0.40141595214276171</v>
      </c>
      <c r="P46" s="379">
        <f t="shared" si="22"/>
        <v>-0.40865906141129865</v>
      </c>
      <c r="R46" s="394">
        <v>320.62</v>
      </c>
      <c r="S46" s="362">
        <v>760.72900000000004</v>
      </c>
      <c r="T46" s="367">
        <v>1081.3490000000002</v>
      </c>
      <c r="U46" s="19">
        <v>200.00600000000003</v>
      </c>
      <c r="V46" s="119">
        <v>427.29600000000005</v>
      </c>
      <c r="W46" s="368">
        <v>627.30200000000013</v>
      </c>
      <c r="X46" s="338">
        <f t="shared" si="32"/>
        <v>7.1007542142872151E-2</v>
      </c>
      <c r="Y46" s="316">
        <f t="shared" si="33"/>
        <v>0.10207204935874976</v>
      </c>
      <c r="Z46" s="392">
        <f t="shared" si="34"/>
        <v>9.0352166139517881E-2</v>
      </c>
      <c r="AA46" s="316">
        <f t="shared" si="35"/>
        <v>5.1444968652948772E-2</v>
      </c>
      <c r="AB46" s="316">
        <f t="shared" si="36"/>
        <v>7.1462151380429897E-2</v>
      </c>
      <c r="AC46" s="392">
        <f t="shared" si="37"/>
        <v>6.3575119698302415E-2</v>
      </c>
      <c r="AE46" s="387">
        <f t="shared" si="23"/>
        <v>-0.37618988210342452</v>
      </c>
      <c r="AF46" s="388">
        <f t="shared" si="23"/>
        <v>-0.43830720269636098</v>
      </c>
      <c r="AG46" s="379">
        <f t="shared" si="23"/>
        <v>-0.41988941590550316</v>
      </c>
      <c r="AI46" s="27">
        <f t="shared" si="24"/>
        <v>2.6926113173320791</v>
      </c>
      <c r="AJ46" s="28">
        <f t="shared" si="24"/>
        <v>3.0811094325255874</v>
      </c>
      <c r="AK46" s="395">
        <f t="shared" si="24"/>
        <v>2.9547072887492321</v>
      </c>
      <c r="AL46" s="28">
        <f t="shared" si="24"/>
        <v>2.9144772313296907</v>
      </c>
      <c r="AM46" s="28">
        <f t="shared" si="24"/>
        <v>2.8912180038026674</v>
      </c>
      <c r="AN46" s="395">
        <f t="shared" si="24"/>
        <v>2.8985934496525219</v>
      </c>
      <c r="AO46" s="377">
        <f t="shared" si="25"/>
        <v>8.2398047044325379E-2</v>
      </c>
      <c r="AP46" s="378">
        <f t="shared" si="25"/>
        <v>-6.1630861506683308E-2</v>
      </c>
      <c r="AQ46" s="379">
        <f t="shared" si="25"/>
        <v>-1.8991336065801615E-2</v>
      </c>
    </row>
    <row r="47" spans="1:43" ht="19.5" customHeight="1">
      <c r="A47" s="8" t="s">
        <v>191</v>
      </c>
      <c r="B47" s="19">
        <v>181.58</v>
      </c>
      <c r="C47" s="364">
        <v>849.76</v>
      </c>
      <c r="D47" s="368">
        <v>1031.3399999999999</v>
      </c>
      <c r="E47" s="19">
        <v>206.18</v>
      </c>
      <c r="F47" s="362">
        <v>978.3900000000001</v>
      </c>
      <c r="G47" s="370">
        <v>1184.5700000000002</v>
      </c>
      <c r="H47" s="338">
        <f t="shared" si="26"/>
        <v>9.3279633415869583E-3</v>
      </c>
      <c r="I47" s="316">
        <f t="shared" si="27"/>
        <v>3.0688645461203652E-2</v>
      </c>
      <c r="J47" s="392">
        <f t="shared" si="28"/>
        <v>2.1870848877511031E-2</v>
      </c>
      <c r="K47" s="316">
        <f t="shared" si="29"/>
        <v>1.3362601695568851E-2</v>
      </c>
      <c r="L47" s="316">
        <f t="shared" si="30"/>
        <v>4.3814301413589919E-2</v>
      </c>
      <c r="M47" s="392">
        <f t="shared" si="31"/>
        <v>3.1371019234369912E-2</v>
      </c>
      <c r="N47" s="387">
        <f t="shared" si="22"/>
        <v>0.13547747549289565</v>
      </c>
      <c r="O47" s="388">
        <f t="shared" si="22"/>
        <v>0.15137215213707414</v>
      </c>
      <c r="P47" s="379">
        <f t="shared" si="22"/>
        <v>0.14857370023464644</v>
      </c>
      <c r="R47" s="394">
        <v>68.474000000000004</v>
      </c>
      <c r="S47" s="362">
        <v>354.435</v>
      </c>
      <c r="T47" s="367">
        <v>422.90899999999999</v>
      </c>
      <c r="U47" s="19">
        <v>66.528000000000006</v>
      </c>
      <c r="V47" s="119">
        <v>351.95400000000001</v>
      </c>
      <c r="W47" s="368">
        <v>418.48200000000003</v>
      </c>
      <c r="X47" s="338">
        <f t="shared" si="32"/>
        <v>1.5164900632184605E-2</v>
      </c>
      <c r="Y47" s="316">
        <f t="shared" si="33"/>
        <v>4.755689189510124E-2</v>
      </c>
      <c r="Z47" s="392">
        <f t="shared" si="34"/>
        <v>3.5336181223543338E-2</v>
      </c>
      <c r="AA47" s="316">
        <f t="shared" si="35"/>
        <v>1.7112141008486625E-2</v>
      </c>
      <c r="AB47" s="316">
        <f t="shared" si="36"/>
        <v>5.8861749295448164E-2</v>
      </c>
      <c r="AC47" s="392">
        <f t="shared" si="37"/>
        <v>4.2411857831770011E-2</v>
      </c>
      <c r="AE47" s="387">
        <f t="shared" si="23"/>
        <v>-2.8419546105090954E-2</v>
      </c>
      <c r="AF47" s="388">
        <f t="shared" si="23"/>
        <v>-6.9998730373693188E-3</v>
      </c>
      <c r="AG47" s="379">
        <f t="shared" si="23"/>
        <v>-1.0467973015471329E-2</v>
      </c>
      <c r="AI47" s="27">
        <f t="shared" si="24"/>
        <v>3.7710100231303008</v>
      </c>
      <c r="AJ47" s="28">
        <f t="shared" si="24"/>
        <v>4.1710012238749767</v>
      </c>
      <c r="AK47" s="395">
        <f t="shared" si="24"/>
        <v>4.100577888959994</v>
      </c>
      <c r="AL47" s="28">
        <f t="shared" si="24"/>
        <v>3.226695120768261</v>
      </c>
      <c r="AM47" s="28">
        <f t="shared" si="24"/>
        <v>3.5972771594149573</v>
      </c>
      <c r="AN47" s="395">
        <f t="shared" si="24"/>
        <v>3.532775606338165</v>
      </c>
      <c r="AO47" s="377">
        <f t="shared" si="25"/>
        <v>-0.14434193996392669</v>
      </c>
      <c r="AP47" s="378">
        <f t="shared" si="25"/>
        <v>-0.1375506823579912</v>
      </c>
      <c r="AQ47" s="379">
        <f t="shared" si="25"/>
        <v>-0.13846884463541734</v>
      </c>
    </row>
    <row r="48" spans="1:43" ht="19.5" customHeight="1">
      <c r="A48" s="8" t="s">
        <v>185</v>
      </c>
      <c r="B48" s="19">
        <v>614.47</v>
      </c>
      <c r="C48" s="364">
        <v>2412.0100000000002</v>
      </c>
      <c r="D48" s="368">
        <v>3026.4800000000005</v>
      </c>
      <c r="E48" s="19">
        <v>353.17999999999995</v>
      </c>
      <c r="F48" s="362">
        <v>906.5</v>
      </c>
      <c r="G48" s="370">
        <v>1259.6799999999998</v>
      </c>
      <c r="H48" s="338">
        <f t="shared" si="26"/>
        <v>3.1565996445120266E-2</v>
      </c>
      <c r="I48" s="316">
        <f t="shared" si="27"/>
        <v>8.710850091658566E-2</v>
      </c>
      <c r="J48" s="392">
        <f t="shared" si="28"/>
        <v>6.418027683480676E-2</v>
      </c>
      <c r="K48" s="316">
        <f t="shared" si="29"/>
        <v>2.2889725806775663E-2</v>
      </c>
      <c r="L48" s="316">
        <f t="shared" si="30"/>
        <v>4.0594920462616396E-2</v>
      </c>
      <c r="M48" s="392">
        <f t="shared" si="31"/>
        <v>3.3360160656737116E-2</v>
      </c>
      <c r="N48" s="387">
        <f t="shared" si="22"/>
        <v>-0.4252282454798445</v>
      </c>
      <c r="O48" s="388">
        <f t="shared" si="22"/>
        <v>-0.62417237076131526</v>
      </c>
      <c r="P48" s="379">
        <f t="shared" si="22"/>
        <v>-0.58378049747561533</v>
      </c>
      <c r="R48" s="394">
        <v>180.989</v>
      </c>
      <c r="S48" s="362">
        <v>720.98199999999997</v>
      </c>
      <c r="T48" s="367">
        <v>901.971</v>
      </c>
      <c r="U48" s="19">
        <v>98.394000000000005</v>
      </c>
      <c r="V48" s="119">
        <v>311.31899999999996</v>
      </c>
      <c r="W48" s="368">
        <v>409.71299999999997</v>
      </c>
      <c r="X48" s="338">
        <f t="shared" si="32"/>
        <v>4.008353828487396E-2</v>
      </c>
      <c r="Y48" s="316">
        <f t="shared" si="33"/>
        <v>9.6738931065819905E-2</v>
      </c>
      <c r="Z48" s="392">
        <f t="shared" si="34"/>
        <v>7.5364228981602679E-2</v>
      </c>
      <c r="AA48" s="316">
        <f t="shared" si="35"/>
        <v>2.5308621969532121E-2</v>
      </c>
      <c r="AB48" s="316">
        <f t="shared" si="36"/>
        <v>5.2065840788596308E-2</v>
      </c>
      <c r="AC48" s="392">
        <f t="shared" si="37"/>
        <v>4.1523146772926872E-2</v>
      </c>
      <c r="AE48" s="387">
        <f t="shared" si="23"/>
        <v>-0.45635370105365519</v>
      </c>
      <c r="AF48" s="388">
        <f t="shared" si="23"/>
        <v>-0.56820142527830098</v>
      </c>
      <c r="AG48" s="379">
        <f t="shared" si="23"/>
        <v>-0.54575812304386728</v>
      </c>
      <c r="AI48" s="27">
        <f t="shared" si="24"/>
        <v>2.9454489234624956</v>
      </c>
      <c r="AJ48" s="28">
        <f t="shared" si="24"/>
        <v>2.9891335442224531</v>
      </c>
      <c r="AK48" s="395">
        <f t="shared" si="24"/>
        <v>2.9802642013163805</v>
      </c>
      <c r="AL48" s="28">
        <f t="shared" si="24"/>
        <v>2.7859448439889012</v>
      </c>
      <c r="AM48" s="28">
        <f t="shared" si="24"/>
        <v>3.4342967457253164</v>
      </c>
      <c r="AN48" s="395">
        <f t="shared" si="24"/>
        <v>3.2525165121300645</v>
      </c>
      <c r="AO48" s="377">
        <f t="shared" si="25"/>
        <v>-5.4152722935725157E-2</v>
      </c>
      <c r="AP48" s="378">
        <f t="shared" si="25"/>
        <v>0.14892717067234984</v>
      </c>
      <c r="AQ48" s="379">
        <f t="shared" si="25"/>
        <v>9.1351736766636465E-2</v>
      </c>
    </row>
    <row r="49" spans="1:43" ht="19.5" customHeight="1">
      <c r="A49" s="8" t="s">
        <v>193</v>
      </c>
      <c r="B49" s="19">
        <v>496.66999999999996</v>
      </c>
      <c r="C49" s="364">
        <v>462.79</v>
      </c>
      <c r="D49" s="368">
        <v>959.46</v>
      </c>
      <c r="E49" s="19">
        <v>374.78</v>
      </c>
      <c r="F49" s="362">
        <v>761.72</v>
      </c>
      <c r="G49" s="370">
        <v>1136.5</v>
      </c>
      <c r="H49" s="338">
        <f t="shared" si="26"/>
        <v>2.5514481511543088E-2</v>
      </c>
      <c r="I49" s="316">
        <f t="shared" si="27"/>
        <v>1.6713422887627609E-2</v>
      </c>
      <c r="J49" s="392">
        <f t="shared" si="28"/>
        <v>2.0346543975814702E-2</v>
      </c>
      <c r="K49" s="316">
        <f t="shared" si="29"/>
        <v>2.4289629757810134E-2</v>
      </c>
      <c r="L49" s="316">
        <f t="shared" si="30"/>
        <v>3.4111376519342707E-2</v>
      </c>
      <c r="M49" s="392">
        <f t="shared" si="31"/>
        <v>3.0097979317272431E-2</v>
      </c>
      <c r="N49" s="387">
        <f t="shared" si="22"/>
        <v>-0.24541446030563552</v>
      </c>
      <c r="O49" s="388">
        <f t="shared" si="22"/>
        <v>0.64593011949264245</v>
      </c>
      <c r="P49" s="379">
        <f t="shared" si="22"/>
        <v>0.18452045942509324</v>
      </c>
      <c r="R49" s="394">
        <v>136.81100000000001</v>
      </c>
      <c r="S49" s="362">
        <v>165.22300000000001</v>
      </c>
      <c r="T49" s="367">
        <v>302.03399999999999</v>
      </c>
      <c r="U49" s="19">
        <v>144.059</v>
      </c>
      <c r="V49" s="119">
        <v>242.52199999999999</v>
      </c>
      <c r="W49" s="368">
        <v>386.58100000000002</v>
      </c>
      <c r="X49" s="338">
        <f t="shared" si="32"/>
        <v>3.0299459946692291E-2</v>
      </c>
      <c r="Y49" s="316">
        <f t="shared" si="33"/>
        <v>2.2169064425308766E-2</v>
      </c>
      <c r="Z49" s="392">
        <f t="shared" si="34"/>
        <v>2.5236464959770749E-2</v>
      </c>
      <c r="AA49" s="316">
        <f t="shared" si="35"/>
        <v>3.7054442062613852E-2</v>
      </c>
      <c r="AB49" s="316">
        <f t="shared" si="36"/>
        <v>4.0560042399377987E-2</v>
      </c>
      <c r="AC49" s="392">
        <f t="shared" si="37"/>
        <v>3.9178790037477075E-2</v>
      </c>
      <c r="AE49" s="387">
        <f t="shared" si="23"/>
        <v>5.2978196197674091E-2</v>
      </c>
      <c r="AF49" s="388">
        <f t="shared" si="23"/>
        <v>0.46784648626401876</v>
      </c>
      <c r="AG49" s="379">
        <f t="shared" si="23"/>
        <v>0.27992543885787702</v>
      </c>
      <c r="AI49" s="27">
        <f t="shared" si="24"/>
        <v>2.7545654056013054</v>
      </c>
      <c r="AJ49" s="28">
        <f t="shared" si="24"/>
        <v>3.5701506082672485</v>
      </c>
      <c r="AK49" s="395">
        <f t="shared" si="24"/>
        <v>3.1479582265024075</v>
      </c>
      <c r="AL49" s="28">
        <f t="shared" si="24"/>
        <v>3.8438283793158656</v>
      </c>
      <c r="AM49" s="28">
        <f t="shared" si="24"/>
        <v>3.1838733392847764</v>
      </c>
      <c r="AN49" s="395">
        <f t="shared" si="24"/>
        <v>3.4015046194456664</v>
      </c>
      <c r="AO49" s="377">
        <f t="shared" si="25"/>
        <v>0.39543913950984244</v>
      </c>
      <c r="AP49" s="378">
        <f t="shared" si="25"/>
        <v>-0.108196351181372</v>
      </c>
      <c r="AQ49" s="379">
        <f t="shared" si="25"/>
        <v>8.054312500358872E-2</v>
      </c>
    </row>
    <row r="50" spans="1:43" ht="19.5" customHeight="1">
      <c r="A50" s="8" t="s">
        <v>200</v>
      </c>
      <c r="B50" s="19">
        <v>202.72</v>
      </c>
      <c r="C50" s="364">
        <v>141.44999999999999</v>
      </c>
      <c r="D50" s="368">
        <v>344.16999999999996</v>
      </c>
      <c r="E50" s="19">
        <v>569.34</v>
      </c>
      <c r="F50" s="362">
        <v>50.42</v>
      </c>
      <c r="G50" s="370">
        <v>619.76</v>
      </c>
      <c r="H50" s="338">
        <f t="shared" si="26"/>
        <v>1.0413948279582046E-2</v>
      </c>
      <c r="I50" s="316">
        <f t="shared" si="27"/>
        <v>5.1083940177076544E-3</v>
      </c>
      <c r="J50" s="392">
        <f t="shared" si="28"/>
        <v>7.2985533947805487E-3</v>
      </c>
      <c r="K50" s="316">
        <f t="shared" si="29"/>
        <v>3.6899134976016927E-2</v>
      </c>
      <c r="L50" s="316">
        <f t="shared" si="30"/>
        <v>2.2579105236901478E-3</v>
      </c>
      <c r="M50" s="392">
        <f t="shared" si="31"/>
        <v>1.6413131246522446E-2</v>
      </c>
      <c r="N50" s="387">
        <f t="shared" si="22"/>
        <v>1.8085043409629045</v>
      </c>
      <c r="O50" s="388">
        <f t="shared" si="22"/>
        <v>-0.64354895722870264</v>
      </c>
      <c r="P50" s="379">
        <f t="shared" si="22"/>
        <v>0.80073800738007395</v>
      </c>
      <c r="R50" s="394">
        <v>47.190000000000005</v>
      </c>
      <c r="S50" s="362">
        <v>39.216999999999999</v>
      </c>
      <c r="T50" s="367">
        <v>86.407000000000011</v>
      </c>
      <c r="U50" s="19">
        <v>123.565</v>
      </c>
      <c r="V50" s="119">
        <v>13.365</v>
      </c>
      <c r="W50" s="368">
        <v>136.93</v>
      </c>
      <c r="X50" s="338">
        <f t="shared" si="32"/>
        <v>1.0451144388129678E-2</v>
      </c>
      <c r="Y50" s="316">
        <f t="shared" si="33"/>
        <v>5.2620046819591331E-3</v>
      </c>
      <c r="Z50" s="392">
        <f t="shared" si="34"/>
        <v>7.2197409158535506E-3</v>
      </c>
      <c r="AA50" s="316">
        <f t="shared" si="35"/>
        <v>3.1783034266980065E-2</v>
      </c>
      <c r="AB50" s="316">
        <f t="shared" si="36"/>
        <v>2.2351991434496122E-3</v>
      </c>
      <c r="AC50" s="392">
        <f t="shared" si="37"/>
        <v>1.3877432465205832E-2</v>
      </c>
      <c r="AE50" s="387">
        <f t="shared" si="23"/>
        <v>1.6184573002754818</v>
      </c>
      <c r="AF50" s="388">
        <f t="shared" si="23"/>
        <v>-0.65920391666879152</v>
      </c>
      <c r="AG50" s="379">
        <f t="shared" si="23"/>
        <v>0.58470957214114583</v>
      </c>
      <c r="AI50" s="27">
        <f t="shared" si="24"/>
        <v>2.3278413575374906</v>
      </c>
      <c r="AJ50" s="28">
        <f t="shared" si="24"/>
        <v>2.7724991162955108</v>
      </c>
      <c r="AK50" s="395">
        <f t="shared" si="24"/>
        <v>2.5105906964581464</v>
      </c>
      <c r="AL50" s="28">
        <f t="shared" si="24"/>
        <v>2.1703200196719004</v>
      </c>
      <c r="AM50" s="28">
        <f t="shared" si="24"/>
        <v>2.6507338357794525</v>
      </c>
      <c r="AN50" s="395">
        <f t="shared" si="24"/>
        <v>2.2094036401187558</v>
      </c>
      <c r="AO50" s="377">
        <f t="shared" si="25"/>
        <v>-6.7668416215538124E-2</v>
      </c>
      <c r="AP50" s="378">
        <f t="shared" si="25"/>
        <v>-4.3918960983747979E-2</v>
      </c>
      <c r="AQ50" s="379">
        <f t="shared" si="25"/>
        <v>-0.11996661055276543</v>
      </c>
    </row>
    <row r="51" spans="1:43" ht="19.5" customHeight="1">
      <c r="A51" s="8" t="s">
        <v>188</v>
      </c>
      <c r="B51" s="19">
        <v>173.26</v>
      </c>
      <c r="C51" s="364">
        <v>437.59</v>
      </c>
      <c r="D51" s="368">
        <v>610.84999999999991</v>
      </c>
      <c r="E51" s="19">
        <v>73.83</v>
      </c>
      <c r="F51" s="362">
        <v>328.29999999999995</v>
      </c>
      <c r="G51" s="370">
        <v>402.12999999999994</v>
      </c>
      <c r="H51" s="338">
        <f t="shared" si="26"/>
        <v>8.900555835242626E-3</v>
      </c>
      <c r="I51" s="316">
        <f t="shared" si="27"/>
        <v>1.5803337845236427E-2</v>
      </c>
      <c r="J51" s="392">
        <f t="shared" si="28"/>
        <v>1.2953834852548736E-2</v>
      </c>
      <c r="K51" s="316">
        <f t="shared" si="29"/>
        <v>4.7849494770775452E-3</v>
      </c>
      <c r="L51" s="316">
        <f t="shared" si="30"/>
        <v>1.4701944167542154E-2</v>
      </c>
      <c r="M51" s="392">
        <f t="shared" si="31"/>
        <v>1.0649626416942157E-2</v>
      </c>
      <c r="N51" s="387">
        <f t="shared" si="22"/>
        <v>-0.57387740967332335</v>
      </c>
      <c r="O51" s="388">
        <f t="shared" si="22"/>
        <v>-0.24975433625082846</v>
      </c>
      <c r="P51" s="379">
        <f t="shared" si="22"/>
        <v>-0.34168781206515514</v>
      </c>
      <c r="R51" s="394">
        <v>25.279000000000003</v>
      </c>
      <c r="S51" s="362">
        <v>126.69200000000001</v>
      </c>
      <c r="T51" s="367">
        <v>151.971</v>
      </c>
      <c r="U51" s="19">
        <v>28.128</v>
      </c>
      <c r="V51" s="119">
        <v>88.550999999999988</v>
      </c>
      <c r="W51" s="368">
        <v>116.67899999999999</v>
      </c>
      <c r="X51" s="338">
        <f t="shared" si="32"/>
        <v>5.5985267850716287E-3</v>
      </c>
      <c r="Y51" s="316">
        <f t="shared" si="33"/>
        <v>1.6999104907738136E-2</v>
      </c>
      <c r="Z51" s="392">
        <f t="shared" si="34"/>
        <v>1.2697943994389111E-2</v>
      </c>
      <c r="AA51" s="316">
        <f t="shared" si="35"/>
        <v>7.2350033412504769E-3</v>
      </c>
      <c r="AB51" s="316">
        <f t="shared" si="36"/>
        <v>1.4809511361886013E-2</v>
      </c>
      <c r="AC51" s="392">
        <f t="shared" si="37"/>
        <v>1.1825056179126204E-2</v>
      </c>
      <c r="AE51" s="387">
        <f t="shared" si="23"/>
        <v>0.1127022429684717</v>
      </c>
      <c r="AF51" s="388">
        <f t="shared" si="23"/>
        <v>-0.30105294730527593</v>
      </c>
      <c r="AG51" s="379">
        <f t="shared" si="23"/>
        <v>-0.23222851728290275</v>
      </c>
      <c r="AI51" s="27">
        <f t="shared" si="24"/>
        <v>1.4590211243218287</v>
      </c>
      <c r="AJ51" s="28">
        <f t="shared" si="24"/>
        <v>2.8952215544230904</v>
      </c>
      <c r="AK51" s="395">
        <f t="shared" si="24"/>
        <v>2.4878611770483756</v>
      </c>
      <c r="AL51" s="28">
        <f t="shared" si="24"/>
        <v>3.8098334010564812</v>
      </c>
      <c r="AM51" s="28">
        <f t="shared" si="24"/>
        <v>2.6972586049345111</v>
      </c>
      <c r="AN51" s="395">
        <f t="shared" si="24"/>
        <v>2.9015243826623234</v>
      </c>
      <c r="AO51" s="377">
        <f t="shared" si="25"/>
        <v>1.6112256618815848</v>
      </c>
      <c r="AP51" s="378">
        <f t="shared" si="25"/>
        <v>-6.8375751481314848E-2</v>
      </c>
      <c r="AQ51" s="379">
        <f t="shared" si="25"/>
        <v>0.16627262382249242</v>
      </c>
    </row>
    <row r="52" spans="1:43" ht="19.5" customHeight="1">
      <c r="A52" s="8" t="s">
        <v>203</v>
      </c>
      <c r="B52" s="19">
        <v>106.88</v>
      </c>
      <c r="C52" s="364">
        <v>57.580000000000005</v>
      </c>
      <c r="D52" s="368">
        <v>164.46</v>
      </c>
      <c r="E52" s="19">
        <v>128.81</v>
      </c>
      <c r="F52" s="362">
        <v>58.18</v>
      </c>
      <c r="G52" s="370">
        <v>186.99</v>
      </c>
      <c r="H52" s="338">
        <f t="shared" si="26"/>
        <v>5.4905425815002422E-3</v>
      </c>
      <c r="I52" s="316">
        <f t="shared" si="27"/>
        <v>2.0794720928922357E-3</v>
      </c>
      <c r="J52" s="392">
        <f t="shared" si="28"/>
        <v>3.4875790780881811E-3</v>
      </c>
      <c r="K52" s="316">
        <f t="shared" si="29"/>
        <v>8.3482235154051006E-3</v>
      </c>
      <c r="L52" s="316">
        <f t="shared" si="30"/>
        <v>2.6054191643850215E-3</v>
      </c>
      <c r="M52" s="392">
        <f t="shared" si="31"/>
        <v>4.9520643665083783E-3</v>
      </c>
      <c r="N52" s="387">
        <f t="shared" si="22"/>
        <v>0.205183383233533</v>
      </c>
      <c r="O52" s="388">
        <f t="shared" si="22"/>
        <v>1.0420284821118344E-2</v>
      </c>
      <c r="P52" s="379">
        <f t="shared" si="22"/>
        <v>0.13699379788398394</v>
      </c>
      <c r="R52" s="394">
        <v>24.112000000000002</v>
      </c>
      <c r="S52" s="362">
        <v>19.411999999999999</v>
      </c>
      <c r="T52" s="367">
        <v>43.524000000000001</v>
      </c>
      <c r="U52" s="19">
        <v>34.838000000000001</v>
      </c>
      <c r="V52" s="119">
        <v>18.733999999999998</v>
      </c>
      <c r="W52" s="368">
        <v>53.572000000000003</v>
      </c>
      <c r="X52" s="338">
        <f t="shared" si="32"/>
        <v>5.3400719111375882E-3</v>
      </c>
      <c r="Y52" s="316">
        <f t="shared" si="33"/>
        <v>2.6046366342706143E-3</v>
      </c>
      <c r="Z52" s="392">
        <f t="shared" si="34"/>
        <v>3.6366498503779777E-3</v>
      </c>
      <c r="AA52" s="316">
        <f t="shared" si="35"/>
        <v>8.960930261749293E-3</v>
      </c>
      <c r="AB52" s="316">
        <f t="shared" si="36"/>
        <v>3.1331253837175478E-3</v>
      </c>
      <c r="AC52" s="392">
        <f t="shared" si="37"/>
        <v>5.4293566933908341E-3</v>
      </c>
      <c r="AE52" s="387">
        <f t="shared" si="23"/>
        <v>0.44484074319840738</v>
      </c>
      <c r="AF52" s="388">
        <f t="shared" si="23"/>
        <v>-3.4926849371522815E-2</v>
      </c>
      <c r="AG52" s="379">
        <f t="shared" si="23"/>
        <v>0.23086113408694059</v>
      </c>
      <c r="AI52" s="27">
        <f t="shared" si="24"/>
        <v>2.2559880239520962</v>
      </c>
      <c r="AJ52" s="28">
        <f t="shared" si="24"/>
        <v>3.3713094824591865</v>
      </c>
      <c r="AK52" s="395">
        <f t="shared" si="24"/>
        <v>2.6464793870850056</v>
      </c>
      <c r="AL52" s="28">
        <f t="shared" si="24"/>
        <v>2.704603679838522</v>
      </c>
      <c r="AM52" s="28">
        <f t="shared" si="24"/>
        <v>3.2200068752148505</v>
      </c>
      <c r="AN52" s="395">
        <f t="shared" si="24"/>
        <v>2.8649660409647577</v>
      </c>
      <c r="AO52" s="377">
        <f>(AL52-AI52)/AI52</f>
        <v>0.19885551302729423</v>
      </c>
      <c r="AP52" s="378">
        <f>(AM52-AJ52)/AJ52</f>
        <v>-4.4879477257000137E-2</v>
      </c>
      <c r="AQ52" s="379">
        <f>(AN52-AK52)/AK52</f>
        <v>8.2557474260325392E-2</v>
      </c>
    </row>
    <row r="53" spans="1:43" ht="19.5" customHeight="1">
      <c r="A53" s="8" t="s">
        <v>204</v>
      </c>
      <c r="B53" s="19">
        <v>140.57</v>
      </c>
      <c r="C53" s="364">
        <v>235.39</v>
      </c>
      <c r="D53" s="368">
        <v>375.96</v>
      </c>
      <c r="E53" s="19">
        <v>90.03</v>
      </c>
      <c r="F53" s="362">
        <v>69.5</v>
      </c>
      <c r="G53" s="370">
        <v>159.53</v>
      </c>
      <c r="H53" s="338">
        <f t="shared" si="26"/>
        <v>7.2212347556277045E-3</v>
      </c>
      <c r="I53" s="316">
        <f t="shared" si="27"/>
        <v>8.5009888146214546E-3</v>
      </c>
      <c r="J53" s="392">
        <f t="shared" si="28"/>
        <v>7.972699928238066E-3</v>
      </c>
      <c r="K53" s="316">
        <f t="shared" si="29"/>
        <v>5.8348774403533983E-3</v>
      </c>
      <c r="L53" s="316">
        <f t="shared" si="30"/>
        <v>3.1123518722028015E-3</v>
      </c>
      <c r="M53" s="392">
        <f t="shared" si="31"/>
        <v>4.2248399828283953E-3</v>
      </c>
      <c r="N53" s="387">
        <f t="shared" si="22"/>
        <v>-0.35953617414811123</v>
      </c>
      <c r="O53" s="388">
        <f t="shared" si="22"/>
        <v>-0.70474531628361436</v>
      </c>
      <c r="P53" s="379">
        <f t="shared" si="22"/>
        <v>-0.57567294393020529</v>
      </c>
      <c r="R53" s="394">
        <v>35.534999999999997</v>
      </c>
      <c r="S53" s="362">
        <v>44.572000000000003</v>
      </c>
      <c r="T53" s="367">
        <v>80.106999999999999</v>
      </c>
      <c r="U53" s="19">
        <v>23.83</v>
      </c>
      <c r="V53" s="119">
        <v>18.670999999999999</v>
      </c>
      <c r="W53" s="368">
        <v>42.500999999999998</v>
      </c>
      <c r="X53" s="338">
        <f t="shared" si="32"/>
        <v>7.8699176908706928E-3</v>
      </c>
      <c r="Y53" s="316">
        <f t="shared" si="33"/>
        <v>5.9805205060122517E-3</v>
      </c>
      <c r="Z53" s="392">
        <f t="shared" si="34"/>
        <v>6.6933441219609556E-3</v>
      </c>
      <c r="AA53" s="316">
        <f t="shared" si="35"/>
        <v>6.1294841304749314E-3</v>
      </c>
      <c r="AB53" s="316">
        <f t="shared" si="36"/>
        <v>3.1225890914588629E-3</v>
      </c>
      <c r="AC53" s="392">
        <f t="shared" si="37"/>
        <v>4.3073450464011761E-3</v>
      </c>
      <c r="AE53" s="387">
        <f t="shared" si="23"/>
        <v>-0.32939355564935979</v>
      </c>
      <c r="AF53" s="388">
        <f t="shared" si="23"/>
        <v>-0.5811047294265459</v>
      </c>
      <c r="AG53" s="379">
        <f t="shared" si="23"/>
        <v>-0.46944711448437715</v>
      </c>
      <c r="AI53" s="27">
        <f t="shared" si="24"/>
        <v>2.5279220317279645</v>
      </c>
      <c r="AJ53" s="28">
        <f t="shared" si="24"/>
        <v>1.8935383831088834</v>
      </c>
      <c r="AK53" s="395">
        <f t="shared" si="24"/>
        <v>2.1307319927651882</v>
      </c>
      <c r="AL53" s="28">
        <f t="shared" si="24"/>
        <v>2.6468954792846828</v>
      </c>
      <c r="AM53" s="28">
        <f t="shared" si="24"/>
        <v>2.6864748201438848</v>
      </c>
      <c r="AN53" s="395">
        <f t="shared" si="24"/>
        <v>2.6641384065692968</v>
      </c>
      <c r="AO53" s="377">
        <f t="shared" ref="AO53:AQ63" si="38">(AL53-AI53)/AI53</f>
        <v>4.7063733004215277E-2</v>
      </c>
      <c r="AP53" s="378">
        <f t="shared" si="38"/>
        <v>0.41875910417676782</v>
      </c>
      <c r="AQ53" s="379">
        <f t="shared" si="38"/>
        <v>0.25033951506584023</v>
      </c>
    </row>
    <row r="54" spans="1:43" ht="19.5" customHeight="1">
      <c r="A54" s="8" t="s">
        <v>199</v>
      </c>
      <c r="B54" s="19">
        <v>17.36</v>
      </c>
      <c r="C54" s="364">
        <v>76.63</v>
      </c>
      <c r="D54" s="368">
        <v>93.99</v>
      </c>
      <c r="E54" s="19">
        <v>40.839999999999996</v>
      </c>
      <c r="F54" s="362">
        <v>56.04</v>
      </c>
      <c r="G54" s="370">
        <v>96.88</v>
      </c>
      <c r="H54" s="338">
        <f t="shared" si="26"/>
        <v>8.9180220073768897E-4</v>
      </c>
      <c r="I54" s="316">
        <f t="shared" si="27"/>
        <v>2.7674530475569992E-3</v>
      </c>
      <c r="J54" s="392">
        <f t="shared" si="28"/>
        <v>1.9931749820595165E-3</v>
      </c>
      <c r="K54" s="316">
        <f t="shared" si="29"/>
        <v>2.6468554333448045E-3</v>
      </c>
      <c r="L54" s="316">
        <f t="shared" si="30"/>
        <v>2.5095855959459713E-3</v>
      </c>
      <c r="M54" s="392">
        <f t="shared" si="31"/>
        <v>2.5656772866320746E-3</v>
      </c>
      <c r="N54" s="387">
        <f t="shared" si="22"/>
        <v>1.3525345622119815</v>
      </c>
      <c r="O54" s="388">
        <f t="shared" si="22"/>
        <v>-0.26869372308495365</v>
      </c>
      <c r="P54" s="379">
        <f t="shared" si="22"/>
        <v>3.0747951909777645E-2</v>
      </c>
      <c r="R54" s="394">
        <v>5.8</v>
      </c>
      <c r="S54" s="362">
        <v>39.968999999999994</v>
      </c>
      <c r="T54" s="367">
        <v>45.768999999999991</v>
      </c>
      <c r="U54" s="19">
        <v>10.491999999999999</v>
      </c>
      <c r="V54" s="119">
        <v>23.266999999999999</v>
      </c>
      <c r="W54" s="368">
        <v>33.759</v>
      </c>
      <c r="X54" s="338">
        <f t="shared" si="32"/>
        <v>1.2845229381468982E-3</v>
      </c>
      <c r="Y54" s="316">
        <f t="shared" si="33"/>
        <v>5.3629055035628566E-3</v>
      </c>
      <c r="Z54" s="392">
        <f t="shared" si="34"/>
        <v>3.8242309301063696E-3</v>
      </c>
      <c r="AA54" s="316">
        <f t="shared" si="35"/>
        <v>2.6987220938708761E-3</v>
      </c>
      <c r="AB54" s="316">
        <f t="shared" si="36"/>
        <v>3.8912366981400763E-3</v>
      </c>
      <c r="AC54" s="392">
        <f t="shared" si="37"/>
        <v>3.4213703541436037E-3</v>
      </c>
      <c r="AE54" s="387">
        <f t="shared" si="23"/>
        <v>0.80896551724137922</v>
      </c>
      <c r="AF54" s="388">
        <f t="shared" si="23"/>
        <v>-0.4178738522354824</v>
      </c>
      <c r="AG54" s="379">
        <f t="shared" si="23"/>
        <v>-0.26240468439336656</v>
      </c>
      <c r="AI54" s="27">
        <f t="shared" si="24"/>
        <v>3.3410138248847927</v>
      </c>
      <c r="AJ54" s="28">
        <f t="shared" si="24"/>
        <v>5.2158423593892724</v>
      </c>
      <c r="AK54" s="395">
        <f t="shared" si="24"/>
        <v>4.8695605915522924</v>
      </c>
      <c r="AL54" s="28">
        <f t="shared" si="24"/>
        <v>2.5690499510284037</v>
      </c>
      <c r="AM54" s="28">
        <f t="shared" si="24"/>
        <v>4.1518558172733764</v>
      </c>
      <c r="AN54" s="395">
        <f t="shared" si="24"/>
        <v>3.4846201486374899</v>
      </c>
      <c r="AO54" s="377">
        <f t="shared" si="38"/>
        <v>-0.23105677327839505</v>
      </c>
      <c r="AP54" s="378">
        <f t="shared" si="38"/>
        <v>-0.20399131507503596</v>
      </c>
      <c r="AQ54" s="379">
        <f t="shared" si="38"/>
        <v>-0.28440768255710697</v>
      </c>
    </row>
    <row r="55" spans="1:43" ht="19.5" customHeight="1">
      <c r="A55" s="8" t="s">
        <v>202</v>
      </c>
      <c r="B55" s="19">
        <v>6.51</v>
      </c>
      <c r="C55" s="364">
        <v>4.2699999999999996</v>
      </c>
      <c r="D55" s="368">
        <v>10.78</v>
      </c>
      <c r="E55" s="19">
        <v>21.65</v>
      </c>
      <c r="F55" s="362">
        <v>75.570000000000007</v>
      </c>
      <c r="G55" s="370">
        <v>97.22</v>
      </c>
      <c r="H55" s="338">
        <f t="shared" si="26"/>
        <v>3.3442582527663339E-4</v>
      </c>
      <c r="I55" s="316">
        <f t="shared" si="27"/>
        <v>1.5420885440517272E-4</v>
      </c>
      <c r="J55" s="392">
        <f t="shared" si="28"/>
        <v>2.2860332276414074E-4</v>
      </c>
      <c r="K55" s="316">
        <f t="shared" si="29"/>
        <v>1.403144469439643E-3</v>
      </c>
      <c r="L55" s="316">
        <f t="shared" si="30"/>
        <v>3.384178863055622E-3</v>
      </c>
      <c r="M55" s="392">
        <f t="shared" si="31"/>
        <v>2.5746815215356143E-3</v>
      </c>
      <c r="N55" s="387">
        <f t="shared" si="22"/>
        <v>2.3256528417818738</v>
      </c>
      <c r="O55" s="388">
        <f t="shared" si="22"/>
        <v>16.697892271662766</v>
      </c>
      <c r="P55" s="379">
        <f t="shared" si="22"/>
        <v>8.0185528756957325</v>
      </c>
      <c r="R55" s="394">
        <v>2.4089999999999998</v>
      </c>
      <c r="S55" s="362">
        <v>5.3239999999999998</v>
      </c>
      <c r="T55" s="367">
        <v>7.7329999999999997</v>
      </c>
      <c r="U55" s="19">
        <v>5.8359999999999994</v>
      </c>
      <c r="V55" s="119">
        <v>13.385999999999999</v>
      </c>
      <c r="W55" s="368">
        <v>19.221999999999998</v>
      </c>
      <c r="X55" s="338">
        <f t="shared" si="32"/>
        <v>5.3351995827515127E-4</v>
      </c>
      <c r="Y55" s="316">
        <f t="shared" si="33"/>
        <v>7.1435634869445447E-4</v>
      </c>
      <c r="Z55" s="392">
        <f t="shared" si="34"/>
        <v>6.4613117574149664E-4</v>
      </c>
      <c r="AA55" s="316">
        <f t="shared" si="35"/>
        <v>1.5011191517184934E-3</v>
      </c>
      <c r="AB55" s="316">
        <f t="shared" si="36"/>
        <v>2.2387112408691736E-3</v>
      </c>
      <c r="AC55" s="392">
        <f t="shared" si="37"/>
        <v>1.948090315096666E-3</v>
      </c>
      <c r="AE55" s="387">
        <f t="shared" si="23"/>
        <v>1.4225819842258198</v>
      </c>
      <c r="AF55" s="388">
        <f t="shared" si="23"/>
        <v>1.5142749812171299</v>
      </c>
      <c r="AG55" s="379">
        <f t="shared" si="23"/>
        <v>1.4857105909737485</v>
      </c>
      <c r="AI55" s="27">
        <f t="shared" si="24"/>
        <v>3.7004608294930872</v>
      </c>
      <c r="AJ55" s="28">
        <f t="shared" si="24"/>
        <v>12.468384074941453</v>
      </c>
      <c r="AK55" s="395">
        <f t="shared" si="24"/>
        <v>7.1734693877551026</v>
      </c>
      <c r="AL55" s="28">
        <f t="shared" si="24"/>
        <v>2.695612009237875</v>
      </c>
      <c r="AM55" s="28">
        <f t="shared" si="24"/>
        <v>1.7713378324732034</v>
      </c>
      <c r="AN55" s="395">
        <f t="shared" si="24"/>
        <v>1.9771651923472535</v>
      </c>
      <c r="AO55" s="377">
        <f t="shared" si="38"/>
        <v>-0.27154694146373731</v>
      </c>
      <c r="AP55" s="378">
        <f t="shared" si="38"/>
        <v>-0.85793364867279154</v>
      </c>
      <c r="AQ55" s="379">
        <f t="shared" si="38"/>
        <v>-0.7243781097439107</v>
      </c>
    </row>
    <row r="56" spans="1:43" ht="19.5" customHeight="1">
      <c r="A56" s="8" t="s">
        <v>196</v>
      </c>
      <c r="B56" s="19">
        <v>26.36</v>
      </c>
      <c r="C56" s="364">
        <v>4.8099999999999996</v>
      </c>
      <c r="D56" s="368">
        <v>31.169999999999998</v>
      </c>
      <c r="E56" s="19">
        <v>3.4699999999999998</v>
      </c>
      <c r="F56" s="362">
        <v>36.589999999999996</v>
      </c>
      <c r="G56" s="370">
        <v>40.059999999999995</v>
      </c>
      <c r="H56" s="338">
        <f t="shared" si="26"/>
        <v>1.3541420513505462E-3</v>
      </c>
      <c r="I56" s="316">
        <f t="shared" si="27"/>
        <v>1.7371067674212665E-4</v>
      </c>
      <c r="J56" s="392">
        <f t="shared" si="28"/>
        <v>6.6099866146180589E-4</v>
      </c>
      <c r="K56" s="316">
        <f t="shared" si="29"/>
        <v>2.2489197731896356E-4</v>
      </c>
      <c r="L56" s="316">
        <f t="shared" si="30"/>
        <v>1.6385748921424533E-3</v>
      </c>
      <c r="M56" s="392">
        <f t="shared" si="31"/>
        <v>1.0609107359876228E-3</v>
      </c>
      <c r="N56" s="387">
        <f t="shared" si="22"/>
        <v>-0.86836115326251906</v>
      </c>
      <c r="O56" s="388">
        <f t="shared" si="22"/>
        <v>6.6070686070686069</v>
      </c>
      <c r="P56" s="379">
        <f t="shared" si="22"/>
        <v>0.28521013795316003</v>
      </c>
      <c r="R56" s="394">
        <v>7.5069999999999997</v>
      </c>
      <c r="S56" s="362">
        <v>3.6139999999999999</v>
      </c>
      <c r="T56" s="367">
        <v>11.120999999999999</v>
      </c>
      <c r="U56" s="19">
        <v>2.6870000000000003</v>
      </c>
      <c r="V56" s="119">
        <v>14.039</v>
      </c>
      <c r="W56" s="368">
        <v>16.725999999999999</v>
      </c>
      <c r="X56" s="338">
        <f t="shared" si="32"/>
        <v>1.662571327011856E-3</v>
      </c>
      <c r="Y56" s="316">
        <f t="shared" si="33"/>
        <v>4.8491432084555946E-4</v>
      </c>
      <c r="Z56" s="392">
        <f t="shared" si="34"/>
        <v>9.2921567379040265E-4</v>
      </c>
      <c r="AA56" s="316">
        <f t="shared" si="35"/>
        <v>6.911424195797794E-4</v>
      </c>
      <c r="AB56" s="316">
        <f t="shared" si="36"/>
        <v>2.3479207463441153E-3</v>
      </c>
      <c r="AC56" s="392">
        <f t="shared" si="37"/>
        <v>1.6951284262983475E-3</v>
      </c>
      <c r="AE56" s="387">
        <f t="shared" si="23"/>
        <v>-0.64206740375649385</v>
      </c>
      <c r="AF56" s="388">
        <f t="shared" si="23"/>
        <v>2.884615384615385</v>
      </c>
      <c r="AG56" s="379">
        <f t="shared" si="23"/>
        <v>0.50400143871953973</v>
      </c>
      <c r="AI56" s="27">
        <f t="shared" si="24"/>
        <v>2.8478755690440059</v>
      </c>
      <c r="AJ56" s="28">
        <f t="shared" si="24"/>
        <v>7.5135135135135132</v>
      </c>
      <c r="AK56" s="395">
        <f t="shared" si="24"/>
        <v>3.5678537054860442</v>
      </c>
      <c r="AL56" s="28">
        <f t="shared" si="24"/>
        <v>7.7435158501440942</v>
      </c>
      <c r="AM56" s="28">
        <f t="shared" si="24"/>
        <v>3.8368406668488664</v>
      </c>
      <c r="AN56" s="395">
        <f t="shared" si="24"/>
        <v>4.1752371442835754</v>
      </c>
      <c r="AO56" s="377">
        <f t="shared" si="38"/>
        <v>1.7190499242013899</v>
      </c>
      <c r="AP56" s="378">
        <f t="shared" si="38"/>
        <v>-0.48934135009565444</v>
      </c>
      <c r="AQ56" s="379">
        <f t="shared" si="38"/>
        <v>0.17023776447548825</v>
      </c>
    </row>
    <row r="57" spans="1:43" ht="19.5" customHeight="1">
      <c r="A57" s="8" t="s">
        <v>206</v>
      </c>
      <c r="B57" s="19">
        <v>104.65</v>
      </c>
      <c r="C57" s="364">
        <v>42.6</v>
      </c>
      <c r="D57" s="368">
        <v>147.25</v>
      </c>
      <c r="E57" s="19">
        <v>25.490000000000002</v>
      </c>
      <c r="F57" s="362">
        <v>13.15</v>
      </c>
      <c r="G57" s="370">
        <v>38.64</v>
      </c>
      <c r="H57" s="338">
        <f t="shared" si="26"/>
        <v>5.3759850407372788E-3</v>
      </c>
      <c r="I57" s="316">
        <f t="shared" si="27"/>
        <v>1.5384770954708102E-3</v>
      </c>
      <c r="J57" s="392">
        <f t="shared" si="28"/>
        <v>3.1226195989814218E-3</v>
      </c>
      <c r="K57" s="316">
        <f t="shared" si="29"/>
        <v>1.6520162829568826E-3</v>
      </c>
      <c r="L57" s="316">
        <f t="shared" si="30"/>
        <v>5.8888384344556611E-4</v>
      </c>
      <c r="M57" s="392">
        <f t="shared" si="31"/>
        <v>1.0233048137434288E-3</v>
      </c>
      <c r="N57" s="387">
        <f t="shared" si="22"/>
        <v>-0.75642618251313898</v>
      </c>
      <c r="O57" s="388">
        <f t="shared" si="22"/>
        <v>-0.69131455399061037</v>
      </c>
      <c r="P57" s="379">
        <f t="shared" si="22"/>
        <v>-0.73758913412563665</v>
      </c>
      <c r="R57" s="394">
        <v>18.582000000000001</v>
      </c>
      <c r="S57" s="362">
        <v>20.233000000000001</v>
      </c>
      <c r="T57" s="367">
        <v>38.814999999999998</v>
      </c>
      <c r="U57" s="19">
        <v>7.4700000000000006</v>
      </c>
      <c r="V57" s="119">
        <v>4.9320000000000004</v>
      </c>
      <c r="W57" s="368">
        <v>12.402000000000001</v>
      </c>
      <c r="X57" s="338">
        <f t="shared" si="32"/>
        <v>4.115345730456149E-3</v>
      </c>
      <c r="Y57" s="316">
        <f t="shared" si="33"/>
        <v>2.7147956429629787E-3</v>
      </c>
      <c r="Z57" s="392">
        <f t="shared" si="34"/>
        <v>3.2431891357049256E-3</v>
      </c>
      <c r="AA57" s="316">
        <f t="shared" si="35"/>
        <v>1.9214119368295317E-3</v>
      </c>
      <c r="AB57" s="316">
        <f t="shared" si="36"/>
        <v>8.2484116539420027E-4</v>
      </c>
      <c r="AC57" s="392">
        <f t="shared" si="37"/>
        <v>1.2569043849666452E-3</v>
      </c>
      <c r="AE57" s="387">
        <f t="shared" si="23"/>
        <v>-0.59799806264126576</v>
      </c>
      <c r="AF57" s="388">
        <f t="shared" si="23"/>
        <v>-0.75623980625710474</v>
      </c>
      <c r="AG57" s="379">
        <f t="shared" si="23"/>
        <v>-0.68048434883421349</v>
      </c>
      <c r="AI57" s="27">
        <f t="shared" si="24"/>
        <v>1.7756330625895844</v>
      </c>
      <c r="AJ57" s="28">
        <f t="shared" si="24"/>
        <v>4.7495305164319248</v>
      </c>
      <c r="AK57" s="395">
        <f t="shared" si="24"/>
        <v>2.6359932088285225</v>
      </c>
      <c r="AL57" s="28">
        <f t="shared" si="24"/>
        <v>2.9305610043154178</v>
      </c>
      <c r="AM57" s="28">
        <f t="shared" si="24"/>
        <v>3.7505703422053234</v>
      </c>
      <c r="AN57" s="395">
        <f t="shared" si="24"/>
        <v>3.2096273291925472</v>
      </c>
      <c r="AO57" s="377">
        <f t="shared" si="38"/>
        <v>0.65043164945435616</v>
      </c>
      <c r="AP57" s="378">
        <f t="shared" si="38"/>
        <v>-0.21032819365419475</v>
      </c>
      <c r="AQ57" s="379">
        <f t="shared" si="38"/>
        <v>0.21761593256113013</v>
      </c>
    </row>
    <row r="58" spans="1:43" ht="19.5" customHeight="1">
      <c r="A58" s="8" t="s">
        <v>201</v>
      </c>
      <c r="B58" s="19">
        <v>16.940000000000001</v>
      </c>
      <c r="C58" s="364">
        <v>57.790000000000006</v>
      </c>
      <c r="D58" s="368">
        <v>74.73</v>
      </c>
      <c r="E58" s="19">
        <v>26.66</v>
      </c>
      <c r="F58" s="362">
        <v>8.51</v>
      </c>
      <c r="G58" s="370">
        <v>35.17</v>
      </c>
      <c r="H58" s="338">
        <f t="shared" si="26"/>
        <v>8.7022634104242248E-4</v>
      </c>
      <c r="I58" s="316">
        <f t="shared" si="27"/>
        <v>2.0870561349121625E-3</v>
      </c>
      <c r="J58" s="392">
        <f t="shared" si="28"/>
        <v>1.5847427003862931E-3</v>
      </c>
      <c r="K58" s="316">
        <f t="shared" si="29"/>
        <v>1.7278444136379163E-3</v>
      </c>
      <c r="L58" s="316">
        <f t="shared" si="30"/>
        <v>3.8109517168986824E-4</v>
      </c>
      <c r="M58" s="392">
        <f t="shared" si="31"/>
        <v>9.3140865163965814E-4</v>
      </c>
      <c r="N58" s="387">
        <f t="shared" si="22"/>
        <v>0.57378984651711917</v>
      </c>
      <c r="O58" s="388">
        <f t="shared" si="22"/>
        <v>-0.85274268904654793</v>
      </c>
      <c r="P58" s="379">
        <f t="shared" si="22"/>
        <v>-0.52937240733306568</v>
      </c>
      <c r="R58" s="394">
        <v>4.7750000000000004</v>
      </c>
      <c r="S58" s="362">
        <v>18.88</v>
      </c>
      <c r="T58" s="367">
        <v>23.655000000000001</v>
      </c>
      <c r="U58" s="19">
        <v>6.2209999999999992</v>
      </c>
      <c r="V58" s="119">
        <v>3.9770000000000003</v>
      </c>
      <c r="W58" s="368">
        <v>10.198</v>
      </c>
      <c r="X58" s="338">
        <f t="shared" si="32"/>
        <v>1.0575167292502482E-3</v>
      </c>
      <c r="Y58" s="316">
        <f t="shared" si="33"/>
        <v>2.5332546700509583E-3</v>
      </c>
      <c r="Z58" s="392">
        <f t="shared" si="34"/>
        <v>1.9764946284967161E-3</v>
      </c>
      <c r="AA58" s="316">
        <f t="shared" si="35"/>
        <v>1.6001477455176057E-3</v>
      </c>
      <c r="AB58" s="316">
        <f t="shared" si="36"/>
        <v>6.651243541712763E-4</v>
      </c>
      <c r="AC58" s="392">
        <f t="shared" si="37"/>
        <v>1.0335357940565915E-3</v>
      </c>
      <c r="AE58" s="387">
        <f t="shared" si="23"/>
        <v>0.30282722513088978</v>
      </c>
      <c r="AF58" s="388">
        <f t="shared" si="23"/>
        <v>-0.78935381355932199</v>
      </c>
      <c r="AG58" s="379">
        <f t="shared" si="23"/>
        <v>-0.56888607059818219</v>
      </c>
      <c r="AI58" s="27">
        <f t="shared" si="24"/>
        <v>2.8187721369539553</v>
      </c>
      <c r="AJ58" s="28">
        <f t="shared" si="24"/>
        <v>3.2670012112822282</v>
      </c>
      <c r="AK58" s="395">
        <f t="shared" si="24"/>
        <v>3.1653954235246888</v>
      </c>
      <c r="AL58" s="28">
        <f t="shared" si="24"/>
        <v>2.3334583645911473</v>
      </c>
      <c r="AM58" s="28">
        <f t="shared" si="24"/>
        <v>4.6733254994124565</v>
      </c>
      <c r="AN58" s="395">
        <f t="shared" si="24"/>
        <v>2.8996303667898777</v>
      </c>
      <c r="AO58" s="377">
        <f t="shared" si="38"/>
        <v>-0.17217204824766424</v>
      </c>
      <c r="AP58" s="378">
        <f t="shared" si="38"/>
        <v>0.43046335069409908</v>
      </c>
      <c r="AQ58" s="379">
        <f t="shared" si="38"/>
        <v>-8.3959512533470448E-2</v>
      </c>
    </row>
    <row r="59" spans="1:43" ht="19.5" customHeight="1">
      <c r="A59" s="8" t="s">
        <v>207</v>
      </c>
      <c r="B59" s="19">
        <v>55.57</v>
      </c>
      <c r="C59" s="364">
        <v>1.17</v>
      </c>
      <c r="D59" s="368">
        <v>56.74</v>
      </c>
      <c r="E59" s="19">
        <v>32.19</v>
      </c>
      <c r="F59" s="362">
        <v>1.32</v>
      </c>
      <c r="G59" s="370">
        <v>33.51</v>
      </c>
      <c r="H59" s="338">
        <f t="shared" si="26"/>
        <v>2.8546917220618308E-3</v>
      </c>
      <c r="I59" s="316">
        <f t="shared" si="27"/>
        <v>4.2253948396733512E-5</v>
      </c>
      <c r="J59" s="392">
        <f t="shared" si="28"/>
        <v>1.2032423500591232E-3</v>
      </c>
      <c r="K59" s="316">
        <f t="shared" si="29"/>
        <v>2.086245749249982E-3</v>
      </c>
      <c r="L59" s="316">
        <f t="shared" si="30"/>
        <v>5.9112294551189902E-5</v>
      </c>
      <c r="M59" s="392">
        <f t="shared" si="31"/>
        <v>8.8744679887531818E-4</v>
      </c>
      <c r="N59" s="387">
        <f t="shared" si="22"/>
        <v>-0.42073061004138929</v>
      </c>
      <c r="O59" s="388">
        <f t="shared" si="22"/>
        <v>0.12820512820512833</v>
      </c>
      <c r="P59" s="379">
        <f t="shared" si="22"/>
        <v>-0.4094113500176243</v>
      </c>
      <c r="R59" s="394">
        <v>12.322000000000001</v>
      </c>
      <c r="S59" s="362">
        <v>0.81399999999999995</v>
      </c>
      <c r="T59" s="367">
        <v>13.136000000000001</v>
      </c>
      <c r="U59" s="19">
        <v>7.6450000000000005</v>
      </c>
      <c r="V59" s="119">
        <v>1.7229999999999999</v>
      </c>
      <c r="W59" s="368">
        <v>9.3680000000000003</v>
      </c>
      <c r="X59" s="338">
        <f t="shared" si="32"/>
        <v>2.728946835145876E-3</v>
      </c>
      <c r="Y59" s="316">
        <f t="shared" si="33"/>
        <v>1.0921977232105296E-4</v>
      </c>
      <c r="Z59" s="392">
        <f t="shared" si="34"/>
        <v>1.0975790927893832E-3</v>
      </c>
      <c r="AA59" s="316">
        <f t="shared" si="35"/>
        <v>1.9664249340109463E-3</v>
      </c>
      <c r="AB59" s="316">
        <f t="shared" si="36"/>
        <v>2.8815923113832258E-4</v>
      </c>
      <c r="AC59" s="392">
        <f t="shared" si="37"/>
        <v>9.4941785827830447E-4</v>
      </c>
      <c r="AE59" s="387">
        <f t="shared" si="23"/>
        <v>-0.37956500568089596</v>
      </c>
      <c r="AF59" s="388">
        <f t="shared" si="23"/>
        <v>1.1167076167076166</v>
      </c>
      <c r="AG59" s="379">
        <f t="shared" si="23"/>
        <v>-0.28684531059683316</v>
      </c>
      <c r="AI59" s="27">
        <f t="shared" si="24"/>
        <v>2.2173834802951236</v>
      </c>
      <c r="AJ59" s="28">
        <f t="shared" si="24"/>
        <v>6.9572649572649574</v>
      </c>
      <c r="AK59" s="395">
        <f t="shared" si="24"/>
        <v>2.3151216073316885</v>
      </c>
      <c r="AL59" s="28">
        <f t="shared" si="24"/>
        <v>2.3749611680646163</v>
      </c>
      <c r="AM59" s="28">
        <f t="shared" si="24"/>
        <v>13.053030303030301</v>
      </c>
      <c r="AN59" s="395">
        <f t="shared" si="24"/>
        <v>2.7955834079379294</v>
      </c>
      <c r="AO59" s="377">
        <f t="shared" si="38"/>
        <v>7.1064698176843952E-2</v>
      </c>
      <c r="AP59" s="378">
        <f t="shared" si="38"/>
        <v>0.87617266026356899</v>
      </c>
      <c r="AQ59" s="379">
        <f t="shared" si="38"/>
        <v>0.20753199274054587</v>
      </c>
    </row>
    <row r="60" spans="1:43" ht="19.5" customHeight="1">
      <c r="A60" s="8" t="s">
        <v>205</v>
      </c>
      <c r="B60" s="19">
        <v>2.02</v>
      </c>
      <c r="C60" s="364">
        <v>2.31</v>
      </c>
      <c r="D60" s="368">
        <v>4.33</v>
      </c>
      <c r="E60" s="19">
        <v>14.51</v>
      </c>
      <c r="F60" s="362">
        <v>7.32</v>
      </c>
      <c r="G60" s="370">
        <v>21.83</v>
      </c>
      <c r="H60" s="338">
        <f t="shared" si="26"/>
        <v>1.0376961091533018E-4</v>
      </c>
      <c r="I60" s="316">
        <f t="shared" si="27"/>
        <v>8.3424462219191815E-5</v>
      </c>
      <c r="J60" s="392">
        <f t="shared" si="28"/>
        <v>9.1823041518435017E-5</v>
      </c>
      <c r="K60" s="316">
        <f t="shared" si="29"/>
        <v>9.4039844118102645E-4</v>
      </c>
      <c r="L60" s="316">
        <f t="shared" si="30"/>
        <v>3.2780454251114403E-4</v>
      </c>
      <c r="M60" s="392">
        <f t="shared" si="31"/>
        <v>5.781248468949029E-4</v>
      </c>
      <c r="N60" s="387">
        <f t="shared" si="22"/>
        <v>6.1831683168316829</v>
      </c>
      <c r="O60" s="388">
        <f t="shared" si="22"/>
        <v>2.1688311688311686</v>
      </c>
      <c r="P60" s="379">
        <f t="shared" si="22"/>
        <v>4.0415704387990763</v>
      </c>
      <c r="R60" s="394">
        <v>0.77</v>
      </c>
      <c r="S60" s="362">
        <v>0.81400000000000006</v>
      </c>
      <c r="T60" s="367">
        <v>1.5840000000000001</v>
      </c>
      <c r="U60" s="19">
        <v>4.6259999999999994</v>
      </c>
      <c r="V60" s="119">
        <v>3.4359999999999999</v>
      </c>
      <c r="W60" s="368">
        <v>8.0619999999999994</v>
      </c>
      <c r="X60" s="338">
        <f t="shared" si="32"/>
        <v>1.7053149351260545E-4</v>
      </c>
      <c r="Y60" s="316">
        <f t="shared" si="33"/>
        <v>1.0921977232105298E-4</v>
      </c>
      <c r="Z60" s="392">
        <f t="shared" si="34"/>
        <v>1.3235119389299506E-4</v>
      </c>
      <c r="AA60" s="316">
        <f t="shared" si="35"/>
        <v>1.1898864283498543E-3</v>
      </c>
      <c r="AB60" s="316">
        <f t="shared" si="36"/>
        <v>5.7464603493399672E-4</v>
      </c>
      <c r="AC60" s="392">
        <f t="shared" si="37"/>
        <v>8.1705879306572264E-4</v>
      </c>
      <c r="AE60" s="387">
        <f t="shared" si="23"/>
        <v>5.0077922077922068</v>
      </c>
      <c r="AF60" s="388">
        <f t="shared" si="23"/>
        <v>3.2211302211302208</v>
      </c>
      <c r="AG60" s="379">
        <f t="shared" si="23"/>
        <v>4.0896464646464645</v>
      </c>
      <c r="AI60" s="27">
        <f t="shared" si="24"/>
        <v>3.8118811881188117</v>
      </c>
      <c r="AJ60" s="28">
        <f t="shared" si="24"/>
        <v>3.5238095238095242</v>
      </c>
      <c r="AK60" s="395">
        <f t="shared" si="24"/>
        <v>3.6581986143187066</v>
      </c>
      <c r="AL60" s="28">
        <f t="shared" si="24"/>
        <v>3.1881461061337006</v>
      </c>
      <c r="AM60" s="28">
        <f t="shared" si="24"/>
        <v>4.693989071038251</v>
      </c>
      <c r="AN60" s="395">
        <f t="shared" si="24"/>
        <v>3.6930829134218963</v>
      </c>
      <c r="AO60" s="377">
        <f t="shared" si="38"/>
        <v>-0.1636292033259642</v>
      </c>
      <c r="AP60" s="378">
        <f t="shared" si="38"/>
        <v>0.33207797961896302</v>
      </c>
      <c r="AQ60" s="379">
        <f t="shared" si="38"/>
        <v>9.5359226715158677E-3</v>
      </c>
    </row>
    <row r="61" spans="1:43" ht="19.5" customHeight="1">
      <c r="A61" s="8" t="s">
        <v>208</v>
      </c>
      <c r="B61" s="19">
        <v>0.23</v>
      </c>
      <c r="C61" s="364">
        <v>0.37</v>
      </c>
      <c r="D61" s="368">
        <v>0.6</v>
      </c>
      <c r="E61" s="19">
        <v>8.82</v>
      </c>
      <c r="F61" s="362">
        <v>9.7000000000000011</v>
      </c>
      <c r="G61" s="370">
        <v>18.520000000000003</v>
      </c>
      <c r="H61" s="338">
        <f t="shared" si="26"/>
        <v>1.1815351737884129E-5</v>
      </c>
      <c r="I61" s="316">
        <f t="shared" si="27"/>
        <v>1.3362359749394359E-5</v>
      </c>
      <c r="J61" s="392">
        <f t="shared" si="28"/>
        <v>1.272374709262379E-5</v>
      </c>
      <c r="K61" s="316">
        <f t="shared" si="29"/>
        <v>5.7162744667240892E-4</v>
      </c>
      <c r="L61" s="316">
        <f t="shared" si="30"/>
        <v>4.3438580086859249E-4</v>
      </c>
      <c r="M61" s="392">
        <f t="shared" si="31"/>
        <v>4.9046597180456275E-4</v>
      </c>
      <c r="N61" s="387">
        <f t="shared" si="22"/>
        <v>37.347826086956516</v>
      </c>
      <c r="O61" s="388">
        <f t="shared" si="22"/>
        <v>25.216216216216221</v>
      </c>
      <c r="P61" s="379">
        <f t="shared" si="22"/>
        <v>29.866666666666671</v>
      </c>
      <c r="R61" s="394">
        <v>0.11899999999999999</v>
      </c>
      <c r="S61" s="362">
        <v>0.29699999999999999</v>
      </c>
      <c r="T61" s="367">
        <v>0.41599999999999998</v>
      </c>
      <c r="U61" s="19">
        <v>3.3050000000000002</v>
      </c>
      <c r="V61" s="119">
        <v>2.5810000000000004</v>
      </c>
      <c r="W61" s="368">
        <v>5.886000000000001</v>
      </c>
      <c r="X61" s="338">
        <f t="shared" si="32"/>
        <v>2.6354867179220842E-5</v>
      </c>
      <c r="Y61" s="316">
        <f t="shared" si="33"/>
        <v>3.9850457468492293E-5</v>
      </c>
      <c r="Z61" s="392">
        <f t="shared" si="34"/>
        <v>3.4758899406241122E-5</v>
      </c>
      <c r="AA61" s="316">
        <f t="shared" si="35"/>
        <v>8.501026039118611E-4</v>
      </c>
      <c r="AB61" s="316">
        <f t="shared" si="36"/>
        <v>4.3165349713755703E-4</v>
      </c>
      <c r="AC61" s="392">
        <f t="shared" si="37"/>
        <v>5.9652791565180418E-4</v>
      </c>
      <c r="AE61" s="387">
        <f t="shared" si="23"/>
        <v>26.77310924369748</v>
      </c>
      <c r="AF61" s="388">
        <f t="shared" si="23"/>
        <v>7.6902356902356912</v>
      </c>
      <c r="AG61" s="379">
        <f t="shared" si="23"/>
        <v>13.149038461538463</v>
      </c>
      <c r="AI61" s="27">
        <f t="shared" si="24"/>
        <v>5.1739130434782599</v>
      </c>
      <c r="AJ61" s="28">
        <f t="shared" si="24"/>
        <v>8.0270270270270281</v>
      </c>
      <c r="AK61" s="395">
        <f t="shared" si="24"/>
        <v>6.9333333333333336</v>
      </c>
      <c r="AL61" s="28">
        <f t="shared" si="24"/>
        <v>3.7471655328798188</v>
      </c>
      <c r="AM61" s="28">
        <f t="shared" si="24"/>
        <v>2.6608247422680416</v>
      </c>
      <c r="AN61" s="395">
        <f t="shared" si="24"/>
        <v>3.178185745140389</v>
      </c>
      <c r="AO61" s="377">
        <f t="shared" si="38"/>
        <v>-0.27575792221650547</v>
      </c>
      <c r="AP61" s="378">
        <f t="shared" si="38"/>
        <v>-0.66851678294977268</v>
      </c>
      <c r="AQ61" s="379">
        <f t="shared" si="38"/>
        <v>-0.54160782522013617</v>
      </c>
    </row>
    <row r="62" spans="1:43" ht="19.5" customHeight="1" thickBot="1">
      <c r="A62" s="8" t="s">
        <v>17</v>
      </c>
      <c r="B62" s="19">
        <f t="shared" ref="B62:G62" si="39">B63-SUM(B40:B61)</f>
        <v>78.259999999994761</v>
      </c>
      <c r="C62" s="364">
        <f t="shared" si="39"/>
        <v>83.590000000000146</v>
      </c>
      <c r="D62" s="369">
        <f t="shared" si="39"/>
        <v>161.8500000000131</v>
      </c>
      <c r="E62" s="21">
        <f t="shared" si="39"/>
        <v>0.25999999999839929</v>
      </c>
      <c r="F62" s="119">
        <f t="shared" si="39"/>
        <v>0.87000000000261934</v>
      </c>
      <c r="G62" s="368">
        <f t="shared" si="39"/>
        <v>1.1300000000046566</v>
      </c>
      <c r="H62" s="338">
        <f t="shared" si="26"/>
        <v>4.0203018565510874E-3</v>
      </c>
      <c r="I62" s="316">
        <f t="shared" si="27"/>
        <v>3.0188098687888554E-3</v>
      </c>
      <c r="J62" s="392">
        <f t="shared" si="28"/>
        <v>3.4322307782355451E-3</v>
      </c>
      <c r="K62" s="316">
        <f t="shared" si="29"/>
        <v>1.6850695706792664E-5</v>
      </c>
      <c r="L62" s="316">
        <f t="shared" si="30"/>
        <v>3.8960375954310645E-5</v>
      </c>
      <c r="M62" s="392">
        <f t="shared" si="31"/>
        <v>2.9925839532475144E-5</v>
      </c>
      <c r="N62" s="389">
        <f t="shared" si="22"/>
        <v>-0.99667774086380756</v>
      </c>
      <c r="O62" s="390">
        <f t="shared" si="22"/>
        <v>-0.98959205646605319</v>
      </c>
      <c r="P62" s="381">
        <f t="shared" si="22"/>
        <v>-0.99301822675313833</v>
      </c>
      <c r="R62" s="19">
        <f t="shared" ref="R62:W62" si="40">R63-SUM(R40:R61)</f>
        <v>18.244000000001506</v>
      </c>
      <c r="S62" s="119">
        <f t="shared" si="40"/>
        <v>31.463000000000648</v>
      </c>
      <c r="T62" s="368">
        <f t="shared" si="40"/>
        <v>49.707000000002154</v>
      </c>
      <c r="U62" s="119">
        <f t="shared" si="40"/>
        <v>0.26999999999952706</v>
      </c>
      <c r="V62" s="123">
        <f t="shared" si="40"/>
        <v>0.68400000000019645</v>
      </c>
      <c r="W62" s="369">
        <f t="shared" si="40"/>
        <v>0.95399999999790452</v>
      </c>
      <c r="X62" s="338">
        <f t="shared" si="32"/>
        <v>4.0404890488886114E-3</v>
      </c>
      <c r="Y62" s="316">
        <f t="shared" si="33"/>
        <v>4.2215991357952825E-3</v>
      </c>
      <c r="Z62" s="392">
        <f t="shared" si="34"/>
        <v>4.1532707038127465E-3</v>
      </c>
      <c r="AA62" s="316">
        <f t="shared" si="35"/>
        <v>6.9448624222632504E-5</v>
      </c>
      <c r="AB62" s="316">
        <f t="shared" si="36"/>
        <v>1.1439403023718472E-4</v>
      </c>
      <c r="AC62" s="392">
        <f t="shared" si="37"/>
        <v>9.6684952689529572E-5</v>
      </c>
      <c r="AE62" s="389">
        <f t="shared" si="23"/>
        <v>-0.98520061390048752</v>
      </c>
      <c r="AF62" s="390">
        <f t="shared" si="23"/>
        <v>-0.97826017862250314</v>
      </c>
      <c r="AG62" s="381">
        <f t="shared" si="23"/>
        <v>-0.98080753213837357</v>
      </c>
      <c r="AI62" s="27">
        <f t="shared" si="24"/>
        <v>2.3312036800412379</v>
      </c>
      <c r="AJ62" s="28">
        <f t="shared" si="24"/>
        <v>3.7639669816964458</v>
      </c>
      <c r="AK62" s="395">
        <f t="shared" si="24"/>
        <v>3.0711770157552136</v>
      </c>
      <c r="AL62" s="28">
        <f t="shared" si="24"/>
        <v>10.384615384661128</v>
      </c>
      <c r="AM62" s="28">
        <f t="shared" si="24"/>
        <v>7.8620689654958289</v>
      </c>
      <c r="AN62" s="395">
        <f t="shared" si="24"/>
        <v>8.4424778760528589</v>
      </c>
      <c r="AO62" s="380">
        <f t="shared" si="38"/>
        <v>3.4546152159803682</v>
      </c>
      <c r="AP62" s="378">
        <f t="shared" si="38"/>
        <v>1.0887720332637829</v>
      </c>
      <c r="AQ62" s="379">
        <f t="shared" si="38"/>
        <v>1.7489388702581257</v>
      </c>
    </row>
    <row r="63" spans="1:43" ht="25.5" customHeight="1" thickBot="1">
      <c r="A63" s="12" t="s">
        <v>18</v>
      </c>
      <c r="B63" s="17">
        <v>19466.199999999997</v>
      </c>
      <c r="C63" s="365">
        <v>27689.72</v>
      </c>
      <c r="D63" s="18">
        <v>47155.92</v>
      </c>
      <c r="E63" s="17">
        <v>15429.63</v>
      </c>
      <c r="F63" s="366">
        <v>22330.38</v>
      </c>
      <c r="G63" s="371">
        <v>37760.009999999995</v>
      </c>
      <c r="H63" s="327">
        <f t="shared" ref="H63:M63" si="41">SUM(H40:H62)</f>
        <v>1.0000000000000002</v>
      </c>
      <c r="I63" s="331">
        <f t="shared" si="41"/>
        <v>1</v>
      </c>
      <c r="J63" s="328">
        <f t="shared" si="41"/>
        <v>1.0000000000000002</v>
      </c>
      <c r="K63" s="331">
        <f t="shared" si="41"/>
        <v>0.99999999999999978</v>
      </c>
      <c r="L63" s="331">
        <f t="shared" si="41"/>
        <v>1.0000000000000002</v>
      </c>
      <c r="M63" s="328">
        <f t="shared" si="41"/>
        <v>1</v>
      </c>
      <c r="N63" s="382">
        <f t="shared" si="22"/>
        <v>-0.20736301897648224</v>
      </c>
      <c r="O63" s="383">
        <f t="shared" si="22"/>
        <v>-0.19354980837653829</v>
      </c>
      <c r="P63" s="384">
        <f t="shared" si="22"/>
        <v>-0.19925197090842472</v>
      </c>
      <c r="R63" s="17">
        <v>4515.295000000001</v>
      </c>
      <c r="S63" s="365">
        <v>7452.8630000000021</v>
      </c>
      <c r="T63" s="18">
        <v>11968.158000000001</v>
      </c>
      <c r="U63" s="17">
        <v>3887.7659999999996</v>
      </c>
      <c r="V63" s="366">
        <v>5979.3330000000005</v>
      </c>
      <c r="W63" s="371">
        <v>9867.0990000000002</v>
      </c>
      <c r="X63" s="327">
        <f t="shared" ref="X63:AC63" si="42">SUM(X40:X62)</f>
        <v>1</v>
      </c>
      <c r="Y63" s="331">
        <f t="shared" si="42"/>
        <v>0.99999999999999967</v>
      </c>
      <c r="Z63" s="328">
        <f t="shared" si="42"/>
        <v>1.0000000000000002</v>
      </c>
      <c r="AA63" s="331">
        <f t="shared" si="42"/>
        <v>1</v>
      </c>
      <c r="AB63" s="331">
        <f t="shared" si="42"/>
        <v>1</v>
      </c>
      <c r="AC63" s="328">
        <f t="shared" si="42"/>
        <v>0.99999999999999978</v>
      </c>
      <c r="AE63" s="382">
        <f t="shared" si="23"/>
        <v>-0.13897851635385977</v>
      </c>
      <c r="AF63" s="383">
        <f t="shared" si="23"/>
        <v>-0.19771328145975595</v>
      </c>
      <c r="AG63" s="384">
        <f t="shared" si="23"/>
        <v>-0.17555408275860002</v>
      </c>
      <c r="AI63" s="396">
        <f t="shared" si="24"/>
        <v>2.3195564619699796</v>
      </c>
      <c r="AJ63" s="397">
        <f t="shared" si="24"/>
        <v>2.6915631505121764</v>
      </c>
      <c r="AK63" s="398">
        <f t="shared" si="24"/>
        <v>2.5379969259427027</v>
      </c>
      <c r="AL63" s="397">
        <f t="shared" si="24"/>
        <v>2.5196754556006851</v>
      </c>
      <c r="AM63" s="397">
        <f t="shared" si="24"/>
        <v>2.6776673751185602</v>
      </c>
      <c r="AN63" s="398">
        <f t="shared" si="24"/>
        <v>2.6131081533082225</v>
      </c>
      <c r="AO63" s="382">
        <f t="shared" si="38"/>
        <v>8.6274680919276328E-2</v>
      </c>
      <c r="AP63" s="383">
        <f t="shared" si="38"/>
        <v>-5.162715721892675E-3</v>
      </c>
      <c r="AQ63" s="384">
        <f t="shared" si="38"/>
        <v>2.9594688077733154E-2</v>
      </c>
    </row>
    <row r="64" spans="1:43" ht="20.100000000000001" customHeight="1"/>
    <row r="65" spans="1:43" ht="20.100000000000001" customHeight="1" thickBot="1"/>
    <row r="66" spans="1:43" ht="15" customHeight="1">
      <c r="A66" s="463" t="s">
        <v>15</v>
      </c>
      <c r="B66" s="445" t="s">
        <v>128</v>
      </c>
      <c r="C66" s="473"/>
      <c r="D66" s="473"/>
      <c r="E66" s="473"/>
      <c r="F66" s="473"/>
      <c r="G66" s="484"/>
      <c r="H66" s="473" t="s">
        <v>130</v>
      </c>
      <c r="I66" s="473"/>
      <c r="J66" s="473"/>
      <c r="K66" s="473"/>
      <c r="L66" s="473"/>
      <c r="M66" s="484"/>
      <c r="N66" s="488" t="s">
        <v>149</v>
      </c>
      <c r="O66" s="479"/>
      <c r="P66" s="489"/>
      <c r="R66" s="477" t="s">
        <v>129</v>
      </c>
      <c r="S66" s="473"/>
      <c r="T66" s="473"/>
      <c r="U66" s="473"/>
      <c r="V66" s="473"/>
      <c r="W66" s="484"/>
      <c r="X66" s="473" t="s">
        <v>131</v>
      </c>
      <c r="Y66" s="473"/>
      <c r="Z66" s="473"/>
      <c r="AA66" s="473"/>
      <c r="AB66" s="473"/>
      <c r="AC66" s="446"/>
      <c r="AE66" s="479" t="s">
        <v>149</v>
      </c>
      <c r="AF66" s="479"/>
      <c r="AG66" s="479"/>
      <c r="AI66" s="411" t="s">
        <v>150</v>
      </c>
      <c r="AJ66" s="416"/>
      <c r="AK66" s="416"/>
      <c r="AL66" s="416"/>
      <c r="AM66" s="416"/>
      <c r="AN66" s="412"/>
      <c r="AO66" s="479" t="s">
        <v>149</v>
      </c>
      <c r="AP66" s="479"/>
      <c r="AQ66" s="479"/>
    </row>
    <row r="67" spans="1:43" ht="15" customHeight="1">
      <c r="A67" s="464"/>
      <c r="B67" s="485">
        <f>B5</f>
        <v>45658</v>
      </c>
      <c r="C67" s="469"/>
      <c r="D67" s="470"/>
      <c r="E67" s="486">
        <f>E5</f>
        <v>46023</v>
      </c>
      <c r="F67" s="475"/>
      <c r="G67" s="487"/>
      <c r="H67" s="495">
        <f>B67</f>
        <v>45658</v>
      </c>
      <c r="I67" s="469"/>
      <c r="J67" s="470"/>
      <c r="K67" s="485">
        <f>E67</f>
        <v>46023</v>
      </c>
      <c r="L67" s="469"/>
      <c r="M67" s="470"/>
      <c r="N67" s="471" t="s">
        <v>132</v>
      </c>
      <c r="O67" s="469"/>
      <c r="P67" s="472"/>
      <c r="R67" s="483">
        <f>H67</f>
        <v>45658</v>
      </c>
      <c r="S67" s="469"/>
      <c r="T67" s="470"/>
      <c r="U67" s="496">
        <f>K67</f>
        <v>46023</v>
      </c>
      <c r="V67" s="475"/>
      <c r="W67" s="487"/>
      <c r="X67" s="495">
        <f>R67</f>
        <v>45658</v>
      </c>
      <c r="Y67" s="469"/>
      <c r="Z67" s="470"/>
      <c r="AA67" s="485">
        <f>U67</f>
        <v>46023</v>
      </c>
      <c r="AB67" s="469"/>
      <c r="AC67" s="472"/>
      <c r="AE67" s="468" t="s">
        <v>133</v>
      </c>
      <c r="AF67" s="469"/>
      <c r="AG67" s="472"/>
      <c r="AI67" s="502">
        <f>X67</f>
        <v>45658</v>
      </c>
      <c r="AJ67" s="503"/>
      <c r="AK67" s="504"/>
      <c r="AL67" s="505">
        <f>AA67</f>
        <v>46023</v>
      </c>
      <c r="AM67" s="503"/>
      <c r="AN67" s="504"/>
      <c r="AO67" s="469" t="s">
        <v>134</v>
      </c>
      <c r="AP67" s="469"/>
      <c r="AQ67" s="472"/>
    </row>
    <row r="68" spans="1:43" ht="19.5" customHeight="1" thickBot="1">
      <c r="A68" s="465"/>
      <c r="B68" s="99" t="s">
        <v>29</v>
      </c>
      <c r="C68" s="135" t="s">
        <v>30</v>
      </c>
      <c r="D68" s="263" t="s">
        <v>12</v>
      </c>
      <c r="E68" s="159" t="s">
        <v>29</v>
      </c>
      <c r="F68" s="346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45" t="s">
        <v>29</v>
      </c>
      <c r="V68" s="346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0" t="s">
        <v>29</v>
      </c>
      <c r="AJ68" s="135" t="s">
        <v>30</v>
      </c>
      <c r="AK68" s="263" t="s">
        <v>12</v>
      </c>
      <c r="AL68" s="401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176</v>
      </c>
      <c r="B69" s="39">
        <v>5692.7400000000007</v>
      </c>
      <c r="C69" s="363">
        <v>7729.2100000000009</v>
      </c>
      <c r="D69" s="368">
        <v>13421.95</v>
      </c>
      <c r="E69" s="39">
        <v>3523.9300000000003</v>
      </c>
      <c r="F69" s="372">
        <v>5855.5899999999992</v>
      </c>
      <c r="G69" s="370">
        <v>9379.52</v>
      </c>
      <c r="H69" s="338">
        <f t="shared" ref="H69:H96" si="43">B69/$B$97</f>
        <v>0.22841027134838837</v>
      </c>
      <c r="I69" s="316">
        <f t="shared" ref="I69:I96" si="44">C69/$C$97</f>
        <v>0.18667343879890777</v>
      </c>
      <c r="J69" s="391">
        <f t="shared" ref="J69:J96" si="45">D69/$D$97</f>
        <v>0.20235633995690219</v>
      </c>
      <c r="K69" s="316">
        <f t="shared" ref="K69:K96" si="46">E69/$E$97</f>
        <v>0.14343104122666098</v>
      </c>
      <c r="L69" s="316">
        <f t="shared" ref="L69:L96" si="47">F69/$F$97</f>
        <v>0.17425007112138485</v>
      </c>
      <c r="M69" s="392">
        <f t="shared" ref="M69:M96" si="48">G69/$G$97</f>
        <v>0.16123402253231855</v>
      </c>
      <c r="N69" s="385">
        <f t="shared" ref="N69:P97" si="49">(E69-B69)/B69</f>
        <v>-0.38097822841022078</v>
      </c>
      <c r="O69" s="386">
        <f t="shared" si="49"/>
        <v>-0.24240769755253144</v>
      </c>
      <c r="P69" s="375">
        <f t="shared" si="49"/>
        <v>-0.30118052890973368</v>
      </c>
      <c r="R69" s="394">
        <v>1749.557</v>
      </c>
      <c r="S69" s="362">
        <v>3017.4720000000002</v>
      </c>
      <c r="T69" s="367">
        <v>4767.0290000000005</v>
      </c>
      <c r="U69" s="39">
        <v>1156.3159999999998</v>
      </c>
      <c r="V69" s="112">
        <v>2522.7669999999994</v>
      </c>
      <c r="W69" s="373">
        <v>3679.0829999999992</v>
      </c>
      <c r="X69" s="338">
        <f t="shared" ref="X69:X96" si="50">R69/$R$97</f>
        <v>0.23830150703255981</v>
      </c>
      <c r="Y69" s="316">
        <f t="shared" ref="Y69:Y96" si="51">S69/$S$97</f>
        <v>0.20518111081426349</v>
      </c>
      <c r="Z69" s="391">
        <f t="shared" ref="Z69:Z96" si="52">T69/$T$97</f>
        <v>0.21620981377041773</v>
      </c>
      <c r="AA69" s="316">
        <f t="shared" ref="AA69:AA96" si="53">U69/$U$97</f>
        <v>0.15879445870899958</v>
      </c>
      <c r="AB69" s="316">
        <f t="shared" ref="AB69:AB96" si="54">V69/$V$97</f>
        <v>0.20643395328155559</v>
      </c>
      <c r="AC69" s="392">
        <f t="shared" ref="AC69:AC96" si="55">W69/$W$97</f>
        <v>0.18864636035338772</v>
      </c>
      <c r="AE69" s="385">
        <f t="shared" ref="AE69:AG97" si="56">(U69-R69)/R69</f>
        <v>-0.33908069299828481</v>
      </c>
      <c r="AF69" s="386">
        <f t="shared" si="56"/>
        <v>-0.16394684026894063</v>
      </c>
      <c r="AG69" s="375">
        <f t="shared" si="56"/>
        <v>-0.22822307143505968</v>
      </c>
      <c r="AI69" s="27">
        <f t="shared" ref="AI69:AN97" si="57">(R69/B69)*10</f>
        <v>3.0733126754427564</v>
      </c>
      <c r="AJ69" s="28">
        <f t="shared" si="57"/>
        <v>3.9039850126985809</v>
      </c>
      <c r="AK69" s="399">
        <f t="shared" si="57"/>
        <v>3.5516664866133461</v>
      </c>
      <c r="AL69" s="28">
        <f t="shared" si="57"/>
        <v>3.2813251114522695</v>
      </c>
      <c r="AM69" s="28">
        <f t="shared" si="57"/>
        <v>4.3083053970650269</v>
      </c>
      <c r="AN69" s="395">
        <f t="shared" si="57"/>
        <v>3.9224640493330138</v>
      </c>
      <c r="AO69" s="376">
        <f t="shared" ref="AO69:AQ82" si="58">(AL69-AI69)/AI69</f>
        <v>6.7683460154130182E-2</v>
      </c>
      <c r="AP69" s="374">
        <f t="shared" si="58"/>
        <v>0.10356606981105304</v>
      </c>
      <c r="AQ69" s="375">
        <f t="shared" si="58"/>
        <v>0.10440100840471592</v>
      </c>
    </row>
    <row r="70" spans="1:43" ht="19.5" customHeight="1">
      <c r="A70" s="8" t="s">
        <v>175</v>
      </c>
      <c r="B70" s="19">
        <v>4289.72</v>
      </c>
      <c r="C70" s="364">
        <v>7347.84</v>
      </c>
      <c r="D70" s="368">
        <v>11637.560000000001</v>
      </c>
      <c r="E70" s="19">
        <v>6965.52</v>
      </c>
      <c r="F70" s="362">
        <v>3800.8900000000003</v>
      </c>
      <c r="G70" s="370">
        <v>10766.41</v>
      </c>
      <c r="H70" s="338">
        <f t="shared" si="43"/>
        <v>0.17211678545104966</v>
      </c>
      <c r="I70" s="316">
        <f t="shared" si="44"/>
        <v>0.17746271100722666</v>
      </c>
      <c r="J70" s="392">
        <f t="shared" si="45"/>
        <v>0.17545394280479712</v>
      </c>
      <c r="K70" s="316">
        <f t="shared" si="46"/>
        <v>0.28351067878338432</v>
      </c>
      <c r="L70" s="316">
        <f t="shared" si="47"/>
        <v>0.1131065106717787</v>
      </c>
      <c r="M70" s="392">
        <f t="shared" si="48"/>
        <v>0.18507467253464779</v>
      </c>
      <c r="N70" s="387">
        <f t="shared" si="49"/>
        <v>0.6237703160113014</v>
      </c>
      <c r="O70" s="388">
        <f t="shared" si="49"/>
        <v>-0.48272009189095022</v>
      </c>
      <c r="P70" s="379">
        <f t="shared" si="49"/>
        <v>-7.4856756914679828E-2</v>
      </c>
      <c r="R70" s="394">
        <v>1308.06</v>
      </c>
      <c r="S70" s="362">
        <v>2077.0709999999999</v>
      </c>
      <c r="T70" s="367">
        <v>3385.1309999999999</v>
      </c>
      <c r="U70" s="19">
        <v>1873.6510000000001</v>
      </c>
      <c r="V70" s="119">
        <v>1179.0050000000001</v>
      </c>
      <c r="W70" s="368">
        <v>3052.6559999999999</v>
      </c>
      <c r="X70" s="338">
        <f t="shared" si="50"/>
        <v>0.17816662691699109</v>
      </c>
      <c r="Y70" s="316">
        <f t="shared" si="51"/>
        <v>0.14123601976094327</v>
      </c>
      <c r="Z70" s="392">
        <f t="shared" si="52"/>
        <v>0.15353347821011112</v>
      </c>
      <c r="AA70" s="316">
        <f t="shared" si="53"/>
        <v>0.25730457448878663</v>
      </c>
      <c r="AB70" s="316">
        <f t="shared" si="54"/>
        <v>9.6476076898389954E-2</v>
      </c>
      <c r="AC70" s="392">
        <f t="shared" si="55"/>
        <v>0.1565260810400122</v>
      </c>
      <c r="AE70" s="387">
        <f t="shared" si="56"/>
        <v>0.43238918704034995</v>
      </c>
      <c r="AF70" s="388">
        <f t="shared" si="56"/>
        <v>-0.43237135369951235</v>
      </c>
      <c r="AG70" s="379">
        <f t="shared" si="56"/>
        <v>-9.821628764145314E-2</v>
      </c>
      <c r="AI70" s="27">
        <f t="shared" si="57"/>
        <v>3.049289930345104</v>
      </c>
      <c r="AJ70" s="28">
        <f t="shared" si="57"/>
        <v>2.8267776652730596</v>
      </c>
      <c r="AK70" s="395">
        <f t="shared" si="57"/>
        <v>2.9087978923416928</v>
      </c>
      <c r="AL70" s="28">
        <f t="shared" si="57"/>
        <v>2.6898939346954713</v>
      </c>
      <c r="AM70" s="28">
        <f t="shared" si="57"/>
        <v>3.1019182349397116</v>
      </c>
      <c r="AN70" s="395">
        <f t="shared" si="57"/>
        <v>2.8353518025042703</v>
      </c>
      <c r="AO70" s="377">
        <f t="shared" si="58"/>
        <v>-0.11786219213630432</v>
      </c>
      <c r="AP70" s="378">
        <f t="shared" si="58"/>
        <v>9.7333643549951471E-2</v>
      </c>
      <c r="AQ70" s="379">
        <f t="shared" si="58"/>
        <v>-2.5249636638830078E-2</v>
      </c>
    </row>
    <row r="71" spans="1:43" ht="19.5" customHeight="1">
      <c r="A71" s="8" t="s">
        <v>178</v>
      </c>
      <c r="B71" s="19">
        <v>2074.19</v>
      </c>
      <c r="C71" s="364">
        <v>4138.4799999999996</v>
      </c>
      <c r="D71" s="368">
        <v>6212.67</v>
      </c>
      <c r="E71" s="19">
        <v>2493.7400000000002</v>
      </c>
      <c r="F71" s="362">
        <v>5800.5199999999995</v>
      </c>
      <c r="G71" s="370">
        <v>8294.26</v>
      </c>
      <c r="H71" s="338">
        <f t="shared" si="43"/>
        <v>8.3222894551325657E-2</v>
      </c>
      <c r="I71" s="316">
        <f t="shared" si="44"/>
        <v>9.995126190134615E-2</v>
      </c>
      <c r="J71" s="392">
        <f t="shared" si="45"/>
        <v>9.3665463107823185E-2</v>
      </c>
      <c r="K71" s="316">
        <f t="shared" si="46"/>
        <v>0.10150023546113957</v>
      </c>
      <c r="L71" s="316">
        <f t="shared" si="47"/>
        <v>0.17261130347941289</v>
      </c>
      <c r="M71" s="392">
        <f t="shared" si="48"/>
        <v>0.14257839460109989</v>
      </c>
      <c r="N71" s="387">
        <f t="shared" si="49"/>
        <v>0.20227173016936739</v>
      </c>
      <c r="O71" s="388">
        <f t="shared" si="49"/>
        <v>0.40160638688600647</v>
      </c>
      <c r="P71" s="379">
        <f t="shared" si="49"/>
        <v>0.33505562020838064</v>
      </c>
      <c r="R71" s="394">
        <v>781.65800000000002</v>
      </c>
      <c r="S71" s="362">
        <v>1683.5229999999999</v>
      </c>
      <c r="T71" s="367">
        <v>2465.181</v>
      </c>
      <c r="U71" s="19">
        <v>835.75699999999995</v>
      </c>
      <c r="V71" s="119">
        <v>2100.6190000000001</v>
      </c>
      <c r="W71" s="368">
        <v>2936.3760000000002</v>
      </c>
      <c r="X71" s="338">
        <f t="shared" si="50"/>
        <v>0.10646711103671194</v>
      </c>
      <c r="Y71" s="316">
        <f t="shared" si="51"/>
        <v>0.11447566679039979</v>
      </c>
      <c r="Z71" s="392">
        <f t="shared" si="52"/>
        <v>0.1118089117813993</v>
      </c>
      <c r="AA71" s="316">
        <f t="shared" si="53"/>
        <v>0.11477276144865017</v>
      </c>
      <c r="AB71" s="316">
        <f t="shared" si="54"/>
        <v>0.17189026355123091</v>
      </c>
      <c r="AC71" s="392">
        <f t="shared" si="55"/>
        <v>0.15056378043904944</v>
      </c>
      <c r="AE71" s="387">
        <f t="shared" si="56"/>
        <v>6.9210575469066948E-2</v>
      </c>
      <c r="AF71" s="388">
        <f t="shared" si="56"/>
        <v>0.2477518869656074</v>
      </c>
      <c r="AG71" s="379">
        <f t="shared" si="56"/>
        <v>0.19114012317959619</v>
      </c>
      <c r="AI71" s="27">
        <f t="shared" si="57"/>
        <v>3.7684975821887097</v>
      </c>
      <c r="AJ71" s="28">
        <f t="shared" si="57"/>
        <v>4.0679742320852101</v>
      </c>
      <c r="AK71" s="395">
        <f t="shared" si="57"/>
        <v>3.9679896083326494</v>
      </c>
      <c r="AL71" s="28">
        <f t="shared" si="57"/>
        <v>3.3514199555687436</v>
      </c>
      <c r="AM71" s="28">
        <f t="shared" si="57"/>
        <v>3.6214322164219763</v>
      </c>
      <c r="AN71" s="395">
        <f t="shared" si="57"/>
        <v>3.5402507276116255</v>
      </c>
      <c r="AO71" s="377">
        <f t="shared" si="58"/>
        <v>-0.11067477622679835</v>
      </c>
      <c r="AP71" s="378">
        <f t="shared" si="58"/>
        <v>-0.10977011902908246</v>
      </c>
      <c r="AQ71" s="379">
        <f t="shared" si="58"/>
        <v>-0.10779737926298649</v>
      </c>
    </row>
    <row r="72" spans="1:43" ht="19.5" customHeight="1">
      <c r="A72" s="8" t="s">
        <v>177</v>
      </c>
      <c r="B72" s="19">
        <v>2608.0099999999998</v>
      </c>
      <c r="C72" s="364">
        <v>6072.7500000000009</v>
      </c>
      <c r="D72" s="368">
        <v>8680.76</v>
      </c>
      <c r="E72" s="19">
        <v>2484.4299999999994</v>
      </c>
      <c r="F72" s="362">
        <v>5831.369999999999</v>
      </c>
      <c r="G72" s="370">
        <v>8315.7999999999993</v>
      </c>
      <c r="H72" s="338">
        <f t="shared" si="43"/>
        <v>0.10464139795235866</v>
      </c>
      <c r="I72" s="316">
        <f t="shared" si="44"/>
        <v>0.1466671400396764</v>
      </c>
      <c r="J72" s="392">
        <f t="shared" si="45"/>
        <v>0.13087567914083112</v>
      </c>
      <c r="K72" s="316">
        <f t="shared" si="46"/>
        <v>0.1011212997292095</v>
      </c>
      <c r="L72" s="316">
        <f t="shared" si="47"/>
        <v>0.17352933474425464</v>
      </c>
      <c r="M72" s="392">
        <f t="shared" si="48"/>
        <v>0.14294866737042561</v>
      </c>
      <c r="N72" s="387">
        <f t="shared" si="49"/>
        <v>-4.7384787635016891E-2</v>
      </c>
      <c r="O72" s="388">
        <f t="shared" si="49"/>
        <v>-3.9748054835124433E-2</v>
      </c>
      <c r="P72" s="379">
        <f t="shared" si="49"/>
        <v>-4.2042401817352505E-2</v>
      </c>
      <c r="R72" s="394">
        <v>898.66500000000008</v>
      </c>
      <c r="S72" s="362">
        <v>1837.9800000000002</v>
      </c>
      <c r="T72" s="367">
        <v>2736.6450000000004</v>
      </c>
      <c r="U72" s="19">
        <v>849.17199999999991</v>
      </c>
      <c r="V72" s="119">
        <v>1896.2469999999998</v>
      </c>
      <c r="W72" s="368">
        <v>2745.4189999999999</v>
      </c>
      <c r="X72" s="338">
        <f t="shared" si="50"/>
        <v>0.12240425651602969</v>
      </c>
      <c r="Y72" s="316">
        <f t="shared" si="51"/>
        <v>0.12497838523585307</v>
      </c>
      <c r="Z72" s="392">
        <f t="shared" si="52"/>
        <v>0.12412123060416559</v>
      </c>
      <c r="AA72" s="316">
        <f t="shared" si="53"/>
        <v>0.11661501535120036</v>
      </c>
      <c r="AB72" s="316">
        <f t="shared" si="54"/>
        <v>0.15516683253280622</v>
      </c>
      <c r="AC72" s="392">
        <f t="shared" si="55"/>
        <v>0.14077238866180444</v>
      </c>
      <c r="AE72" s="387">
        <f t="shared" ref="AE72:AE74" si="59">(U72-R72)/R72</f>
        <v>-5.5073915196430442E-2</v>
      </c>
      <c r="AF72" s="388">
        <f t="shared" ref="AF72:AF74" si="60">(V72-S72)/S72</f>
        <v>3.1701650725252502E-2</v>
      </c>
      <c r="AG72" s="379">
        <f t="shared" ref="AG72:AG74" si="61">(W72-T72)/T72</f>
        <v>3.2061155173577251E-3</v>
      </c>
      <c r="AI72" s="27">
        <f t="shared" ref="AI72:AI74" si="62">(R72/B72)*10</f>
        <v>3.4457881679901541</v>
      </c>
      <c r="AJ72" s="28">
        <f t="shared" ref="AJ72:AJ74" si="63">(S72/C72)*10</f>
        <v>3.0266024453501297</v>
      </c>
      <c r="AK72" s="395">
        <f t="shared" ref="AK72:AK74" si="64">(T72/D72)*10</f>
        <v>3.1525407913592822</v>
      </c>
      <c r="AL72" s="28">
        <f t="shared" ref="AL72:AL74" si="65">(U72/E72)*10</f>
        <v>3.4179751492294015</v>
      </c>
      <c r="AM72" s="28">
        <f t="shared" ref="AM72:AM74" si="66">(V72/F72)*10</f>
        <v>3.2518036070425991</v>
      </c>
      <c r="AN72" s="395">
        <f t="shared" ref="AN72:AN74" si="67">(W72/G72)*10</f>
        <v>3.3014490487986725</v>
      </c>
      <c r="AO72" s="377">
        <f t="shared" ref="AO72:AO74" si="68">(AL72-AI72)/AI72</f>
        <v>-8.0715985443107676E-3</v>
      </c>
      <c r="AP72" s="378">
        <f t="shared" ref="AP72:AP74" si="69">(AM72-AJ72)/AJ72</f>
        <v>7.4407248972673451E-2</v>
      </c>
      <c r="AQ72" s="379">
        <f t="shared" ref="AQ72:AQ74" si="70">(AN72-AK72)/AK72</f>
        <v>4.723436342125345E-2</v>
      </c>
    </row>
    <row r="73" spans="1:43" ht="19.5" customHeight="1">
      <c r="A73" s="8" t="s">
        <v>183</v>
      </c>
      <c r="B73" s="19">
        <v>5512.55</v>
      </c>
      <c r="C73" s="364">
        <v>1026.75</v>
      </c>
      <c r="D73" s="368">
        <v>6539.3</v>
      </c>
      <c r="E73" s="19">
        <v>4938.03</v>
      </c>
      <c r="F73" s="362">
        <v>2936.51</v>
      </c>
      <c r="G73" s="370">
        <v>7874.54</v>
      </c>
      <c r="H73" s="338">
        <f t="shared" si="43"/>
        <v>0.22118049328118941</v>
      </c>
      <c r="I73" s="316">
        <f t="shared" si="44"/>
        <v>2.4797741720923423E-2</v>
      </c>
      <c r="J73" s="392">
        <f t="shared" si="45"/>
        <v>9.8589907865859319E-2</v>
      </c>
      <c r="K73" s="316">
        <f t="shared" si="46"/>
        <v>0.20098775642776351</v>
      </c>
      <c r="L73" s="316">
        <f t="shared" si="47"/>
        <v>8.7384375673272535E-2</v>
      </c>
      <c r="M73" s="392">
        <f t="shared" si="48"/>
        <v>0.13536340450168491</v>
      </c>
      <c r="N73" s="387">
        <f t="shared" si="49"/>
        <v>-0.10422036988326644</v>
      </c>
      <c r="O73" s="388">
        <f t="shared" si="49"/>
        <v>1.8600048697345997</v>
      </c>
      <c r="P73" s="379">
        <f t="shared" si="49"/>
        <v>0.20418699249155103</v>
      </c>
      <c r="R73" s="394">
        <v>992.87900000000002</v>
      </c>
      <c r="S73" s="362">
        <v>251.78800000000001</v>
      </c>
      <c r="T73" s="367">
        <v>1244.6669999999999</v>
      </c>
      <c r="U73" s="19">
        <v>1093.2139999999999</v>
      </c>
      <c r="V73" s="119">
        <v>800.34299999999996</v>
      </c>
      <c r="W73" s="368">
        <v>1893.5569999999998</v>
      </c>
      <c r="X73" s="338">
        <f t="shared" si="50"/>
        <v>0.13523684109804993</v>
      </c>
      <c r="Y73" s="316">
        <f t="shared" si="51"/>
        <v>1.7121001132637443E-2</v>
      </c>
      <c r="Z73" s="392">
        <f t="shared" si="52"/>
        <v>5.6452188622344128E-2</v>
      </c>
      <c r="AA73" s="316">
        <f t="shared" si="53"/>
        <v>0.15012879297968745</v>
      </c>
      <c r="AB73" s="316">
        <f t="shared" si="54"/>
        <v>6.5490776386095143E-2</v>
      </c>
      <c r="AC73" s="392">
        <f t="shared" si="55"/>
        <v>9.7092845193130953E-2</v>
      </c>
      <c r="AE73" s="387">
        <f t="shared" si="59"/>
        <v>0.10105460987693357</v>
      </c>
      <c r="AF73" s="388">
        <f t="shared" si="60"/>
        <v>2.1786383783182677</v>
      </c>
      <c r="AG73" s="379">
        <f t="shared" si="61"/>
        <v>0.5213362288869231</v>
      </c>
      <c r="AI73" s="27">
        <f t="shared" si="62"/>
        <v>1.8011247063518698</v>
      </c>
      <c r="AJ73" s="28">
        <f t="shared" si="63"/>
        <v>2.452281470659849</v>
      </c>
      <c r="AK73" s="395">
        <f t="shared" si="64"/>
        <v>1.9033642744636277</v>
      </c>
      <c r="AL73" s="28">
        <f t="shared" si="65"/>
        <v>2.2138666634265078</v>
      </c>
      <c r="AM73" s="28">
        <f t="shared" si="66"/>
        <v>2.725490463168863</v>
      </c>
      <c r="AN73" s="395">
        <f t="shared" si="67"/>
        <v>2.4046572879177703</v>
      </c>
      <c r="AO73" s="377">
        <f t="shared" si="68"/>
        <v>0.22915790095991515</v>
      </c>
      <c r="AP73" s="378">
        <f t="shared" si="69"/>
        <v>0.11141012798808128</v>
      </c>
      <c r="AQ73" s="379">
        <f t="shared" si="70"/>
        <v>0.26337208288487401</v>
      </c>
    </row>
    <row r="74" spans="1:43" ht="19.5" customHeight="1">
      <c r="A74" s="8" t="s">
        <v>184</v>
      </c>
      <c r="B74" s="19">
        <v>887.08</v>
      </c>
      <c r="C74" s="364">
        <v>3366.8100000000004</v>
      </c>
      <c r="D74" s="368">
        <v>4253.8900000000003</v>
      </c>
      <c r="E74" s="19">
        <v>695.81999999999994</v>
      </c>
      <c r="F74" s="362">
        <v>2449.36</v>
      </c>
      <c r="G74" s="370">
        <v>3145.1800000000003</v>
      </c>
      <c r="H74" s="338">
        <f t="shared" si="43"/>
        <v>3.5592383194688028E-2</v>
      </c>
      <c r="I74" s="316">
        <f t="shared" si="44"/>
        <v>8.1314131778351298E-2</v>
      </c>
      <c r="J74" s="392">
        <f t="shared" si="45"/>
        <v>6.4133871082761196E-2</v>
      </c>
      <c r="K74" s="316">
        <f t="shared" si="46"/>
        <v>2.8321274005537914E-2</v>
      </c>
      <c r="L74" s="316">
        <f t="shared" si="47"/>
        <v>7.2887813901225201E-2</v>
      </c>
      <c r="M74" s="392">
        <f t="shared" si="48"/>
        <v>5.4065668924230419E-2</v>
      </c>
      <c r="N74" s="387">
        <f t="shared" si="49"/>
        <v>-0.21560625873652894</v>
      </c>
      <c r="O74" s="388">
        <f t="shared" si="49"/>
        <v>-0.27249829957734478</v>
      </c>
      <c r="P74" s="379">
        <f t="shared" si="49"/>
        <v>-0.2606343840578858</v>
      </c>
      <c r="R74" s="394">
        <v>353.03800000000001</v>
      </c>
      <c r="S74" s="362">
        <v>1731.7280000000001</v>
      </c>
      <c r="T74" s="367">
        <v>2084.7660000000001</v>
      </c>
      <c r="U74" s="19">
        <v>206.09700000000001</v>
      </c>
      <c r="V74" s="119">
        <v>1047.674</v>
      </c>
      <c r="W74" s="368">
        <v>1253.771</v>
      </c>
      <c r="X74" s="338">
        <f t="shared" si="50"/>
        <v>4.8086165492042185E-2</v>
      </c>
      <c r="Y74" s="316">
        <f t="shared" si="51"/>
        <v>0.11775349520000943</v>
      </c>
      <c r="Z74" s="392">
        <f t="shared" si="52"/>
        <v>9.4555092619511796E-2</v>
      </c>
      <c r="AA74" s="316">
        <f t="shared" si="53"/>
        <v>2.8302870112104903E-2</v>
      </c>
      <c r="AB74" s="316">
        <f t="shared" si="54"/>
        <v>8.5729473062831602E-2</v>
      </c>
      <c r="AC74" s="392">
        <f t="shared" si="55"/>
        <v>6.4287578145594243E-2</v>
      </c>
      <c r="AE74" s="387">
        <f t="shared" si="59"/>
        <v>-0.41621865068349584</v>
      </c>
      <c r="AF74" s="388">
        <f t="shared" si="60"/>
        <v>-0.39501238069719957</v>
      </c>
      <c r="AG74" s="379">
        <f t="shared" si="61"/>
        <v>-0.39860348835312936</v>
      </c>
      <c r="AI74" s="27">
        <f t="shared" si="62"/>
        <v>3.9797763448617935</v>
      </c>
      <c r="AJ74" s="28">
        <f t="shared" si="63"/>
        <v>5.1435275527873561</v>
      </c>
      <c r="AK74" s="395">
        <f t="shared" si="64"/>
        <v>4.9008460491456054</v>
      </c>
      <c r="AL74" s="28">
        <f t="shared" si="65"/>
        <v>2.9619298094334745</v>
      </c>
      <c r="AM74" s="28">
        <f t="shared" si="66"/>
        <v>4.2773377535356172</v>
      </c>
      <c r="AN74" s="395">
        <f t="shared" si="67"/>
        <v>3.9863251069891064</v>
      </c>
      <c r="AO74" s="377">
        <f t="shared" si="68"/>
        <v>-0.25575470760874275</v>
      </c>
      <c r="AP74" s="378">
        <f t="shared" si="69"/>
        <v>-0.16840384159745336</v>
      </c>
      <c r="AQ74" s="379">
        <f t="shared" si="70"/>
        <v>-0.18660470722518066</v>
      </c>
    </row>
    <row r="75" spans="1:43" ht="19.5" customHeight="1">
      <c r="A75" s="8" t="s">
        <v>179</v>
      </c>
      <c r="B75" s="19">
        <v>589.91000000000008</v>
      </c>
      <c r="C75" s="364">
        <v>2934.25</v>
      </c>
      <c r="D75" s="368">
        <v>3524.16</v>
      </c>
      <c r="E75" s="19">
        <v>265.07000000000005</v>
      </c>
      <c r="F75" s="362">
        <v>1634.99</v>
      </c>
      <c r="G75" s="370">
        <v>1900.06</v>
      </c>
      <c r="H75" s="338">
        <f t="shared" si="43"/>
        <v>2.3669007046014358E-2</v>
      </c>
      <c r="I75" s="316">
        <f t="shared" si="44"/>
        <v>7.0867079274039013E-2</v>
      </c>
      <c r="J75" s="392">
        <f t="shared" si="45"/>
        <v>5.3132079841045184E-2</v>
      </c>
      <c r="K75" s="316">
        <f t="shared" si="46"/>
        <v>1.0788882326820065E-2</v>
      </c>
      <c r="L75" s="316">
        <f t="shared" si="47"/>
        <v>4.8653871562516E-2</v>
      </c>
      <c r="M75" s="392">
        <f t="shared" si="48"/>
        <v>3.2662046336353799E-2</v>
      </c>
      <c r="N75" s="387">
        <f t="shared" si="49"/>
        <v>-0.55066027021071007</v>
      </c>
      <c r="O75" s="388">
        <f t="shared" si="49"/>
        <v>-0.44279117321291639</v>
      </c>
      <c r="P75" s="379">
        <f t="shared" si="49"/>
        <v>-0.46084740760918913</v>
      </c>
      <c r="R75" s="394">
        <v>189.07</v>
      </c>
      <c r="S75" s="362">
        <v>987.77300000000002</v>
      </c>
      <c r="T75" s="367">
        <v>1176.8430000000001</v>
      </c>
      <c r="U75" s="19">
        <v>89.266999999999996</v>
      </c>
      <c r="V75" s="119">
        <v>543.33299999999997</v>
      </c>
      <c r="W75" s="368">
        <v>632.59999999999991</v>
      </c>
      <c r="X75" s="338">
        <f t="shared" si="50"/>
        <v>2.5752613910061849E-2</v>
      </c>
      <c r="Y75" s="316">
        <f t="shared" si="51"/>
        <v>6.7166277391252499E-2</v>
      </c>
      <c r="Z75" s="392">
        <f t="shared" si="52"/>
        <v>5.3376013837343916E-2</v>
      </c>
      <c r="AA75" s="316">
        <f t="shared" si="53"/>
        <v>1.2258850474763185E-2</v>
      </c>
      <c r="AB75" s="316">
        <f t="shared" si="54"/>
        <v>4.4460062755826223E-2</v>
      </c>
      <c r="AC75" s="392">
        <f t="shared" si="55"/>
        <v>3.2436802203036214E-2</v>
      </c>
      <c r="AE75" s="387">
        <f t="shared" si="56"/>
        <v>-0.52786269635584704</v>
      </c>
      <c r="AF75" s="388">
        <f t="shared" si="56"/>
        <v>-0.44994143391244756</v>
      </c>
      <c r="AG75" s="379">
        <f t="shared" si="56"/>
        <v>-0.46246015823691022</v>
      </c>
      <c r="AI75" s="27">
        <f t="shared" si="57"/>
        <v>3.2050651794341505</v>
      </c>
      <c r="AJ75" s="28">
        <f t="shared" si="57"/>
        <v>3.366355968305359</v>
      </c>
      <c r="AK75" s="395">
        <f t="shared" si="57"/>
        <v>3.3393574639062926</v>
      </c>
      <c r="AL75" s="28">
        <f t="shared" si="57"/>
        <v>3.3676764628211409</v>
      </c>
      <c r="AM75" s="28">
        <f t="shared" si="57"/>
        <v>3.3231579398039131</v>
      </c>
      <c r="AN75" s="395">
        <f t="shared" si="57"/>
        <v>3.3293685462564335</v>
      </c>
      <c r="AO75" s="377">
        <f t="shared" si="58"/>
        <v>5.0735718084740838E-2</v>
      </c>
      <c r="AP75" s="378">
        <f t="shared" si="58"/>
        <v>-1.2832281822885193E-2</v>
      </c>
      <c r="AQ75" s="379">
        <f t="shared" si="58"/>
        <v>-2.9912693558042519E-3</v>
      </c>
    </row>
    <row r="76" spans="1:43" ht="19.5" customHeight="1">
      <c r="A76" s="8" t="s">
        <v>192</v>
      </c>
      <c r="B76" s="19">
        <v>406.53000000000003</v>
      </c>
      <c r="C76" s="364">
        <v>1651.3</v>
      </c>
      <c r="D76" s="368">
        <v>2057.83</v>
      </c>
      <c r="E76" s="19">
        <v>317.36</v>
      </c>
      <c r="F76" s="362">
        <v>605.27</v>
      </c>
      <c r="G76" s="370">
        <v>922.63</v>
      </c>
      <c r="H76" s="338">
        <f t="shared" si="43"/>
        <v>1.631123634862304E-2</v>
      </c>
      <c r="I76" s="316">
        <f t="shared" si="44"/>
        <v>3.9881676068917307E-2</v>
      </c>
      <c r="J76" s="392">
        <f t="shared" si="45"/>
        <v>3.1024921643540024E-2</v>
      </c>
      <c r="K76" s="316">
        <f t="shared" si="46"/>
        <v>1.2917190535479742E-2</v>
      </c>
      <c r="L76" s="316">
        <f t="shared" si="47"/>
        <v>1.8011565110883893E-2</v>
      </c>
      <c r="M76" s="392">
        <f t="shared" si="48"/>
        <v>1.5860016952785758E-2</v>
      </c>
      <c r="N76" s="387">
        <f t="shared" si="49"/>
        <v>-0.21934420583966746</v>
      </c>
      <c r="O76" s="388">
        <f t="shared" si="49"/>
        <v>-0.63345848725246778</v>
      </c>
      <c r="P76" s="379">
        <f t="shared" si="49"/>
        <v>-0.55164906722129614</v>
      </c>
      <c r="R76" s="394">
        <v>136.27799999999999</v>
      </c>
      <c r="S76" s="362">
        <v>510.38200000000001</v>
      </c>
      <c r="T76" s="367">
        <v>646.66</v>
      </c>
      <c r="U76" s="19">
        <v>205.15199999999999</v>
      </c>
      <c r="V76" s="119">
        <v>223.679</v>
      </c>
      <c r="W76" s="368">
        <v>428.83100000000002</v>
      </c>
      <c r="X76" s="338">
        <f t="shared" si="50"/>
        <v>1.8561986134423277E-2</v>
      </c>
      <c r="Y76" s="316">
        <f t="shared" si="51"/>
        <v>3.4704794509975705E-2</v>
      </c>
      <c r="Z76" s="392">
        <f t="shared" si="52"/>
        <v>2.9329428911126474E-2</v>
      </c>
      <c r="AA76" s="316">
        <f t="shared" si="53"/>
        <v>2.8173095237866364E-2</v>
      </c>
      <c r="AB76" s="316">
        <f t="shared" si="54"/>
        <v>1.8303291677774874E-2</v>
      </c>
      <c r="AC76" s="392">
        <f t="shared" si="55"/>
        <v>2.1988470321736051E-2</v>
      </c>
      <c r="AE76" s="387">
        <f t="shared" si="56"/>
        <v>0.5053933870470656</v>
      </c>
      <c r="AF76" s="388">
        <f t="shared" si="56"/>
        <v>-0.56174198933347952</v>
      </c>
      <c r="AG76" s="379">
        <f t="shared" si="56"/>
        <v>-0.3368524417777502</v>
      </c>
      <c r="AI76" s="27">
        <f t="shared" si="57"/>
        <v>3.3522249280495897</v>
      </c>
      <c r="AJ76" s="28">
        <f t="shared" si="57"/>
        <v>3.090789075274027</v>
      </c>
      <c r="AK76" s="395">
        <f t="shared" si="57"/>
        <v>3.142436450046894</v>
      </c>
      <c r="AL76" s="28">
        <f t="shared" si="57"/>
        <v>6.4643307285102081</v>
      </c>
      <c r="AM76" s="28">
        <f t="shared" si="57"/>
        <v>3.6955243114643057</v>
      </c>
      <c r="AN76" s="395">
        <f t="shared" si="57"/>
        <v>4.6479195343745596</v>
      </c>
      <c r="AO76" s="377">
        <f t="shared" si="58"/>
        <v>0.92837022194430163</v>
      </c>
      <c r="AP76" s="378">
        <f t="shared" si="58"/>
        <v>0.19565723233205853</v>
      </c>
      <c r="AQ76" s="379">
        <f t="shared" si="58"/>
        <v>0.47908147332786938</v>
      </c>
    </row>
    <row r="77" spans="1:43" ht="19.5" customHeight="1">
      <c r="A77" s="8" t="s">
        <v>189</v>
      </c>
      <c r="B77" s="19">
        <v>110.82999999999998</v>
      </c>
      <c r="C77" s="364">
        <v>220.69</v>
      </c>
      <c r="D77" s="368">
        <v>331.52</v>
      </c>
      <c r="E77" s="19">
        <v>63.400000000000006</v>
      </c>
      <c r="F77" s="362">
        <v>143.09</v>
      </c>
      <c r="G77" s="370">
        <v>206.49</v>
      </c>
      <c r="H77" s="338">
        <f t="shared" si="43"/>
        <v>4.4468411298499277E-3</v>
      </c>
      <c r="I77" s="316">
        <f t="shared" si="44"/>
        <v>5.3300351793431604E-3</v>
      </c>
      <c r="J77" s="392">
        <f t="shared" si="45"/>
        <v>4.9981689562628535E-3</v>
      </c>
      <c r="K77" s="316">
        <f t="shared" si="46"/>
        <v>2.580507562230324E-3</v>
      </c>
      <c r="L77" s="316">
        <f t="shared" si="47"/>
        <v>4.2580581421784933E-3</v>
      </c>
      <c r="M77" s="392">
        <f t="shared" si="48"/>
        <v>3.5495647232159488E-3</v>
      </c>
      <c r="N77" s="387">
        <f t="shared" si="49"/>
        <v>-0.42795272038256776</v>
      </c>
      <c r="O77" s="388">
        <f t="shared" si="49"/>
        <v>-0.35162445058679592</v>
      </c>
      <c r="P77" s="379">
        <f t="shared" si="49"/>
        <v>-0.3771416505791505</v>
      </c>
      <c r="R77" s="394">
        <v>167.90600000000001</v>
      </c>
      <c r="S77" s="362">
        <v>481.49599999999998</v>
      </c>
      <c r="T77" s="367">
        <v>649.40200000000004</v>
      </c>
      <c r="U77" s="19">
        <v>100.44500000000001</v>
      </c>
      <c r="V77" s="119">
        <v>311.017</v>
      </c>
      <c r="W77" s="368">
        <v>411.46199999999999</v>
      </c>
      <c r="X77" s="338">
        <f t="shared" si="50"/>
        <v>2.286993384028585E-2</v>
      </c>
      <c r="Y77" s="316">
        <f t="shared" si="51"/>
        <v>3.2740613378558145E-2</v>
      </c>
      <c r="Z77" s="392">
        <f t="shared" si="52"/>
        <v>2.9453793019118789E-2</v>
      </c>
      <c r="AA77" s="316">
        <f t="shared" si="53"/>
        <v>1.379390184432756E-2</v>
      </c>
      <c r="AB77" s="316">
        <f t="shared" si="54"/>
        <v>2.5450019303316394E-2</v>
      </c>
      <c r="AC77" s="392">
        <f t="shared" si="55"/>
        <v>2.1097868333964098E-2</v>
      </c>
      <c r="AE77" s="387">
        <f t="shared" si="56"/>
        <v>-0.40177837599609301</v>
      </c>
      <c r="AF77" s="388">
        <f t="shared" si="56"/>
        <v>-0.35406109292704402</v>
      </c>
      <c r="AG77" s="379">
        <f t="shared" si="56"/>
        <v>-0.36639862519671951</v>
      </c>
      <c r="AI77" s="27">
        <f t="shared" si="57"/>
        <v>15.149869168997567</v>
      </c>
      <c r="AJ77" s="28">
        <f t="shared" si="57"/>
        <v>21.817753409760297</v>
      </c>
      <c r="AK77" s="395">
        <f t="shared" si="57"/>
        <v>19.588622104247108</v>
      </c>
      <c r="AL77" s="28">
        <f t="shared" si="57"/>
        <v>15.843059936908517</v>
      </c>
      <c r="AM77" s="28">
        <f t="shared" si="57"/>
        <v>21.73576071004263</v>
      </c>
      <c r="AN77" s="395">
        <f t="shared" si="57"/>
        <v>19.926485544094142</v>
      </c>
      <c r="AO77" s="377">
        <f t="shared" si="58"/>
        <v>4.5755561330488852E-2</v>
      </c>
      <c r="AP77" s="378">
        <f t="shared" si="58"/>
        <v>-3.758072528264374E-3</v>
      </c>
      <c r="AQ77" s="379">
        <f t="shared" si="58"/>
        <v>1.7247943119683751E-2</v>
      </c>
    </row>
    <row r="78" spans="1:43" ht="19.5" customHeight="1">
      <c r="A78" s="8" t="s">
        <v>197</v>
      </c>
      <c r="B78" s="19">
        <v>406.26</v>
      </c>
      <c r="C78" s="364">
        <v>348.4</v>
      </c>
      <c r="D78" s="368">
        <v>754.66</v>
      </c>
      <c r="E78" s="19">
        <v>605.65</v>
      </c>
      <c r="F78" s="362">
        <v>234.14000000000001</v>
      </c>
      <c r="G78" s="370">
        <v>839.79</v>
      </c>
      <c r="H78" s="338">
        <f t="shared" si="43"/>
        <v>1.6300403116600484E-2</v>
      </c>
      <c r="I78" s="316">
        <f t="shared" si="44"/>
        <v>8.4144467646162357E-3</v>
      </c>
      <c r="J78" s="392">
        <f t="shared" si="45"/>
        <v>1.1377648963963939E-2</v>
      </c>
      <c r="K78" s="316">
        <f t="shared" si="46"/>
        <v>2.4651173581463653E-2</v>
      </c>
      <c r="L78" s="316">
        <f t="shared" si="47"/>
        <v>6.9675150842803298E-3</v>
      </c>
      <c r="M78" s="392">
        <f t="shared" si="48"/>
        <v>1.4435996701581294E-2</v>
      </c>
      <c r="N78" s="387">
        <f t="shared" si="49"/>
        <v>0.49079407276128584</v>
      </c>
      <c r="O78" s="388">
        <f t="shared" si="49"/>
        <v>-0.32795637198622263</v>
      </c>
      <c r="P78" s="379">
        <f t="shared" si="49"/>
        <v>0.11280576683539607</v>
      </c>
      <c r="R78" s="394">
        <v>114.13499999999999</v>
      </c>
      <c r="S78" s="362">
        <v>98.417000000000002</v>
      </c>
      <c r="T78" s="367">
        <v>212.55199999999999</v>
      </c>
      <c r="U78" s="19">
        <v>174.874</v>
      </c>
      <c r="V78" s="119">
        <v>73.200999999999993</v>
      </c>
      <c r="W78" s="368">
        <v>248.07499999999999</v>
      </c>
      <c r="X78" s="338">
        <f t="shared" si="50"/>
        <v>1.5545959637303163E-2</v>
      </c>
      <c r="Y78" s="316">
        <f t="shared" si="51"/>
        <v>6.6921281731884734E-3</v>
      </c>
      <c r="Z78" s="392">
        <f t="shared" si="52"/>
        <v>9.6403500663683455E-3</v>
      </c>
      <c r="AA78" s="316">
        <f t="shared" si="53"/>
        <v>2.4015080801681889E-2</v>
      </c>
      <c r="AB78" s="316">
        <f t="shared" si="54"/>
        <v>5.9899197247162157E-3</v>
      </c>
      <c r="AC78" s="392">
        <f t="shared" si="55"/>
        <v>1.272013864451187E-2</v>
      </c>
      <c r="AE78" s="387">
        <f t="shared" si="56"/>
        <v>0.53216804661146899</v>
      </c>
      <c r="AF78" s="388">
        <f t="shared" si="56"/>
        <v>-0.25621589765995723</v>
      </c>
      <c r="AG78" s="379">
        <f t="shared" si="56"/>
        <v>0.16712616206857614</v>
      </c>
      <c r="AI78" s="27">
        <f t="shared" si="57"/>
        <v>2.8094077684241618</v>
      </c>
      <c r="AJ78" s="28">
        <f t="shared" si="57"/>
        <v>2.8248277841561427</v>
      </c>
      <c r="AK78" s="395">
        <f t="shared" si="57"/>
        <v>2.816526647761906</v>
      </c>
      <c r="AL78" s="28">
        <f t="shared" si="57"/>
        <v>2.8873771980516798</v>
      </c>
      <c r="AM78" s="28">
        <f t="shared" si="57"/>
        <v>3.1263773810540698</v>
      </c>
      <c r="AN78" s="395">
        <f t="shared" si="57"/>
        <v>2.95401231260196</v>
      </c>
      <c r="AO78" s="377">
        <f t="shared" si="58"/>
        <v>2.7752977159044505E-2</v>
      </c>
      <c r="AP78" s="378">
        <f t="shared" si="58"/>
        <v>0.10674972774951259</v>
      </c>
      <c r="AQ78" s="379">
        <f t="shared" si="58"/>
        <v>4.8813905222343301E-2</v>
      </c>
    </row>
    <row r="79" spans="1:43" ht="19.5" customHeight="1">
      <c r="A79" s="8" t="s">
        <v>210</v>
      </c>
      <c r="B79" s="19"/>
      <c r="C79" s="364"/>
      <c r="D79" s="368"/>
      <c r="E79" s="19">
        <v>60.98</v>
      </c>
      <c r="F79" s="362">
        <v>11.11</v>
      </c>
      <c r="G79" s="370">
        <v>72.09</v>
      </c>
      <c r="H79" s="338">
        <f t="shared" si="43"/>
        <v>0</v>
      </c>
      <c r="I79" s="316">
        <f t="shared" si="44"/>
        <v>0</v>
      </c>
      <c r="J79" s="392">
        <f t="shared" si="45"/>
        <v>0</v>
      </c>
      <c r="K79" s="316">
        <f t="shared" si="46"/>
        <v>2.482008693135728E-3</v>
      </c>
      <c r="L79" s="316">
        <f t="shared" si="47"/>
        <v>3.3061028694949369E-4</v>
      </c>
      <c r="M79" s="392">
        <f t="shared" si="48"/>
        <v>1.2392276666988123E-3</v>
      </c>
      <c r="N79" s="387"/>
      <c r="O79" s="388"/>
      <c r="P79" s="379"/>
      <c r="R79" s="394"/>
      <c r="S79" s="362"/>
      <c r="T79" s="367"/>
      <c r="U79" s="19">
        <v>44.927000000000007</v>
      </c>
      <c r="V79" s="119">
        <v>182.435</v>
      </c>
      <c r="W79" s="368">
        <v>227.36200000000002</v>
      </c>
      <c r="X79" s="338">
        <f t="shared" si="50"/>
        <v>0</v>
      </c>
      <c r="Y79" s="316">
        <f t="shared" si="51"/>
        <v>0</v>
      </c>
      <c r="Z79" s="392">
        <f t="shared" si="52"/>
        <v>0</v>
      </c>
      <c r="AA79" s="316">
        <f t="shared" si="53"/>
        <v>6.1697309787456254E-3</v>
      </c>
      <c r="AB79" s="316">
        <f t="shared" si="54"/>
        <v>1.4928361702416673E-2</v>
      </c>
      <c r="AC79" s="392">
        <f t="shared" si="55"/>
        <v>1.1658071802856024E-2</v>
      </c>
      <c r="AE79" s="387"/>
      <c r="AF79" s="388"/>
      <c r="AG79" s="379"/>
      <c r="AI79" s="27"/>
      <c r="AJ79" s="28"/>
      <c r="AK79" s="395"/>
      <c r="AL79" s="28">
        <f t="shared" si="57"/>
        <v>7.3674975401771094</v>
      </c>
      <c r="AM79" s="28">
        <f t="shared" si="57"/>
        <v>164.20792079207922</v>
      </c>
      <c r="AN79" s="395">
        <f t="shared" si="57"/>
        <v>31.538632265224031</v>
      </c>
      <c r="AO79" s="377"/>
      <c r="AP79" s="378"/>
      <c r="AQ79" s="379"/>
    </row>
    <row r="80" spans="1:43" ht="19.5" customHeight="1">
      <c r="A80" s="8" t="s">
        <v>214</v>
      </c>
      <c r="B80" s="19">
        <v>270</v>
      </c>
      <c r="C80" s="364">
        <v>388.8</v>
      </c>
      <c r="D80" s="368">
        <v>658.8</v>
      </c>
      <c r="E80" s="19">
        <v>166.5</v>
      </c>
      <c r="F80" s="362">
        <v>658.8</v>
      </c>
      <c r="G80" s="370">
        <v>825.3</v>
      </c>
      <c r="H80" s="338">
        <f t="shared" si="43"/>
        <v>1.0833232022552384E-2</v>
      </c>
      <c r="I80" s="316">
        <f t="shared" si="44"/>
        <v>9.3901748050596815E-3</v>
      </c>
      <c r="J80" s="392">
        <f t="shared" si="45"/>
        <v>9.932413454349566E-3</v>
      </c>
      <c r="K80" s="316">
        <f t="shared" si="46"/>
        <v>6.7768850017562929E-3</v>
      </c>
      <c r="L80" s="316">
        <f t="shared" si="47"/>
        <v>1.9604505584367819E-2</v>
      </c>
      <c r="M80" s="392">
        <f t="shared" si="48"/>
        <v>1.4186913487675539E-2</v>
      </c>
      <c r="N80" s="387">
        <f t="shared" si="49"/>
        <v>-0.38333333333333336</v>
      </c>
      <c r="O80" s="388">
        <f t="shared" si="49"/>
        <v>0.69444444444444431</v>
      </c>
      <c r="P80" s="379">
        <f t="shared" si="49"/>
        <v>0.25273224043715847</v>
      </c>
      <c r="R80" s="394">
        <v>67.14</v>
      </c>
      <c r="S80" s="362">
        <v>62.338000000000001</v>
      </c>
      <c r="T80" s="367">
        <v>129.47800000000001</v>
      </c>
      <c r="U80" s="19">
        <v>57.459000000000003</v>
      </c>
      <c r="V80" s="119">
        <v>129.47399999999999</v>
      </c>
      <c r="W80" s="368">
        <v>186.93299999999999</v>
      </c>
      <c r="X80" s="338">
        <f t="shared" si="50"/>
        <v>9.1449225044774561E-3</v>
      </c>
      <c r="Y80" s="316">
        <f t="shared" si="51"/>
        <v>4.2388396929414944E-3</v>
      </c>
      <c r="Z80" s="392">
        <f t="shared" si="52"/>
        <v>5.8725076493904588E-3</v>
      </c>
      <c r="AA80" s="316">
        <f t="shared" si="53"/>
        <v>7.890724337430606E-3</v>
      </c>
      <c r="AB80" s="316">
        <f t="shared" si="54"/>
        <v>1.0594648521712918E-2</v>
      </c>
      <c r="AC80" s="392">
        <f t="shared" si="55"/>
        <v>9.5850596683847121E-3</v>
      </c>
      <c r="AE80" s="387">
        <f t="shared" si="56"/>
        <v>-0.14419124218051829</v>
      </c>
      <c r="AF80" s="388">
        <f t="shared" si="56"/>
        <v>1.0769674997593761</v>
      </c>
      <c r="AG80" s="379">
        <f t="shared" si="56"/>
        <v>0.44374333863667942</v>
      </c>
      <c r="AI80" s="27">
        <f t="shared" si="57"/>
        <v>2.4866666666666668</v>
      </c>
      <c r="AJ80" s="28">
        <f t="shared" si="57"/>
        <v>1.603343621399177</v>
      </c>
      <c r="AK80" s="395">
        <f t="shared" si="57"/>
        <v>1.9653612629022468</v>
      </c>
      <c r="AL80" s="28">
        <f t="shared" si="57"/>
        <v>3.4509909909909915</v>
      </c>
      <c r="AM80" s="28">
        <f t="shared" si="57"/>
        <v>1.9653005464480875</v>
      </c>
      <c r="AN80" s="395">
        <f t="shared" si="57"/>
        <v>2.2650308978553255</v>
      </c>
      <c r="AO80" s="377">
        <f t="shared" si="58"/>
        <v>0.38779798565321366</v>
      </c>
      <c r="AP80" s="378">
        <f t="shared" si="58"/>
        <v>0.22575131133340243</v>
      </c>
      <c r="AQ80" s="379">
        <f t="shared" si="58"/>
        <v>0.15247559856275836</v>
      </c>
    </row>
    <row r="81" spans="1:43" ht="19.5" customHeight="1">
      <c r="A81" s="8" t="s">
        <v>198</v>
      </c>
      <c r="B81" s="19">
        <v>206.12</v>
      </c>
      <c r="C81" s="364">
        <v>710.13</v>
      </c>
      <c r="D81" s="368">
        <v>916.25</v>
      </c>
      <c r="E81" s="19">
        <v>272.49</v>
      </c>
      <c r="F81" s="362">
        <v>296.34000000000003</v>
      </c>
      <c r="G81" s="370">
        <v>568.83000000000004</v>
      </c>
      <c r="H81" s="338">
        <f t="shared" si="43"/>
        <v>8.2701695721796187E-3</v>
      </c>
      <c r="I81" s="316">
        <f t="shared" si="44"/>
        <v>1.715083547921047E-2</v>
      </c>
      <c r="J81" s="392">
        <f t="shared" si="45"/>
        <v>1.3813864340540057E-2</v>
      </c>
      <c r="K81" s="316">
        <f t="shared" si="46"/>
        <v>1.109089125602746E-2</v>
      </c>
      <c r="L81" s="316">
        <f t="shared" si="47"/>
        <v>8.8184565647716449E-3</v>
      </c>
      <c r="M81" s="392">
        <f t="shared" si="48"/>
        <v>9.7781921715672827E-3</v>
      </c>
      <c r="N81" s="387">
        <f t="shared" si="49"/>
        <v>0.32199689501261403</v>
      </c>
      <c r="O81" s="388">
        <f t="shared" si="49"/>
        <v>-0.58269612606142529</v>
      </c>
      <c r="P81" s="379">
        <f t="shared" si="49"/>
        <v>-0.37917598908594813</v>
      </c>
      <c r="R81" s="394">
        <v>44.177999999999997</v>
      </c>
      <c r="S81" s="362">
        <v>90.84</v>
      </c>
      <c r="T81" s="367">
        <v>135.018</v>
      </c>
      <c r="U81" s="19">
        <v>80.680999999999997</v>
      </c>
      <c r="V81" s="119">
        <v>87.682999999999993</v>
      </c>
      <c r="W81" s="368">
        <v>168.36399999999998</v>
      </c>
      <c r="X81" s="338">
        <f t="shared" si="50"/>
        <v>6.0173426631338258E-3</v>
      </c>
      <c r="Y81" s="316">
        <f t="shared" si="51"/>
        <v>6.1769097132857217E-3</v>
      </c>
      <c r="Z81" s="392">
        <f t="shared" si="52"/>
        <v>6.1237757596302143E-3</v>
      </c>
      <c r="AA81" s="316">
        <f t="shared" si="53"/>
        <v>1.1079753045967363E-2</v>
      </c>
      <c r="AB81" s="316">
        <f t="shared" si="54"/>
        <v>7.1749584189053691E-3</v>
      </c>
      <c r="AC81" s="392">
        <f t="shared" si="55"/>
        <v>8.6329272306544247E-3</v>
      </c>
      <c r="AE81" s="387">
        <f t="shared" si="56"/>
        <v>0.82627099461270326</v>
      </c>
      <c r="AF81" s="388">
        <f t="shared" si="56"/>
        <v>-3.4753412593571231E-2</v>
      </c>
      <c r="AG81" s="379">
        <f t="shared" si="56"/>
        <v>0.24697447747707696</v>
      </c>
      <c r="AI81" s="27">
        <f t="shared" si="57"/>
        <v>2.1433145740345427</v>
      </c>
      <c r="AJ81" s="28">
        <f t="shared" si="57"/>
        <v>1.2792023995606439</v>
      </c>
      <c r="AK81" s="395">
        <f t="shared" si="57"/>
        <v>1.4735934515688951</v>
      </c>
      <c r="AL81" s="28">
        <f t="shared" si="57"/>
        <v>2.9608792983228738</v>
      </c>
      <c r="AM81" s="28">
        <f t="shared" si="57"/>
        <v>2.9588648174394274</v>
      </c>
      <c r="AN81" s="395">
        <f t="shared" si="57"/>
        <v>2.9598298261343454</v>
      </c>
      <c r="AO81" s="377">
        <f t="shared" si="58"/>
        <v>0.38144877760494095</v>
      </c>
      <c r="AP81" s="378">
        <f t="shared" si="58"/>
        <v>1.3130544614798112</v>
      </c>
      <c r="AQ81" s="379">
        <f t="shared" si="58"/>
        <v>1.0085796547094414</v>
      </c>
    </row>
    <row r="82" spans="1:43" ht="19.5" customHeight="1">
      <c r="A82" s="8" t="s">
        <v>211</v>
      </c>
      <c r="B82" s="19">
        <v>62.72</v>
      </c>
      <c r="C82" s="364">
        <v>531.66</v>
      </c>
      <c r="D82" s="368">
        <v>594.38</v>
      </c>
      <c r="E82" s="19">
        <v>47.75</v>
      </c>
      <c r="F82" s="362">
        <v>287.33999999999997</v>
      </c>
      <c r="G82" s="370">
        <v>335.09</v>
      </c>
      <c r="H82" s="338">
        <f t="shared" si="43"/>
        <v>2.5165196757573533E-3</v>
      </c>
      <c r="I82" s="316">
        <f t="shared" si="44"/>
        <v>1.2840484405499047E-2</v>
      </c>
      <c r="J82" s="392">
        <f t="shared" si="45"/>
        <v>8.9611838327205446E-3</v>
      </c>
      <c r="K82" s="316">
        <f t="shared" si="46"/>
        <v>1.9435210740772551E-3</v>
      </c>
      <c r="L82" s="316">
        <f t="shared" si="47"/>
        <v>8.5506354502310998E-3</v>
      </c>
      <c r="M82" s="392">
        <f t="shared" si="48"/>
        <v>5.7601997341393393E-3</v>
      </c>
      <c r="N82" s="387">
        <f t="shared" si="49"/>
        <v>-0.2386798469387755</v>
      </c>
      <c r="O82" s="388">
        <f t="shared" si="49"/>
        <v>-0.45954181243651959</v>
      </c>
      <c r="P82" s="379">
        <f t="shared" si="49"/>
        <v>-0.43623607792994384</v>
      </c>
      <c r="R82" s="394">
        <v>23.916</v>
      </c>
      <c r="S82" s="362">
        <v>129.19399999999999</v>
      </c>
      <c r="T82" s="367">
        <v>153.10999999999999</v>
      </c>
      <c r="U82" s="19">
        <v>11.387</v>
      </c>
      <c r="V82" s="119">
        <v>135.01</v>
      </c>
      <c r="W82" s="368">
        <v>146.39699999999999</v>
      </c>
      <c r="X82" s="338">
        <f t="shared" si="50"/>
        <v>3.2575210994501467E-3</v>
      </c>
      <c r="Y82" s="316">
        <f t="shared" si="51"/>
        <v>8.7848929271051902E-3</v>
      </c>
      <c r="Z82" s="392">
        <f t="shared" si="52"/>
        <v>6.9443430250557851E-3</v>
      </c>
      <c r="AA82" s="316">
        <f t="shared" si="53"/>
        <v>1.5637529025970224E-3</v>
      </c>
      <c r="AB82" s="316">
        <f t="shared" si="54"/>
        <v>1.1047650469719488E-2</v>
      </c>
      <c r="AC82" s="392">
        <f t="shared" si="55"/>
        <v>7.5065610687921162E-3</v>
      </c>
      <c r="AE82" s="387">
        <f t="shared" si="56"/>
        <v>-0.5238752299715671</v>
      </c>
      <c r="AF82" s="388">
        <f t="shared" si="56"/>
        <v>4.5017570475409101E-2</v>
      </c>
      <c r="AG82" s="379">
        <f t="shared" si="56"/>
        <v>-4.3844294951342136E-2</v>
      </c>
      <c r="AI82" s="27">
        <f t="shared" si="57"/>
        <v>3.8131377551020407</v>
      </c>
      <c r="AJ82" s="28">
        <f t="shared" si="57"/>
        <v>2.430011661588233</v>
      </c>
      <c r="AK82" s="395">
        <f t="shared" si="57"/>
        <v>2.5759615061072036</v>
      </c>
      <c r="AL82" s="28">
        <f t="shared" si="57"/>
        <v>2.3847120418848169</v>
      </c>
      <c r="AM82" s="28">
        <f t="shared" si="57"/>
        <v>4.6986148813252591</v>
      </c>
      <c r="AN82" s="395">
        <f t="shared" si="57"/>
        <v>4.3688859709331824</v>
      </c>
      <c r="AO82" s="377">
        <f t="shared" si="58"/>
        <v>-0.37460637536788877</v>
      </c>
      <c r="AP82" s="378">
        <f t="shared" si="58"/>
        <v>0.93357709166477332</v>
      </c>
      <c r="AQ82" s="379">
        <f t="shared" si="58"/>
        <v>0.69602145085446121</v>
      </c>
    </row>
    <row r="83" spans="1:43" ht="19.5" customHeight="1">
      <c r="A83" s="8" t="s">
        <v>216</v>
      </c>
      <c r="B83" s="19">
        <v>87.92</v>
      </c>
      <c r="C83" s="364">
        <v>693.25000000000011</v>
      </c>
      <c r="D83" s="368">
        <v>781.17000000000007</v>
      </c>
      <c r="E83" s="19">
        <v>40.51</v>
      </c>
      <c r="F83" s="362">
        <v>476.01999999999992</v>
      </c>
      <c r="G83" s="370">
        <v>516.53</v>
      </c>
      <c r="H83" s="338">
        <f t="shared" si="43"/>
        <v>3.5276213311955761E-3</v>
      </c>
      <c r="I83" s="316">
        <f t="shared" si="44"/>
        <v>1.6743155050431134E-2</v>
      </c>
      <c r="J83" s="392">
        <f t="shared" si="45"/>
        <v>1.1777327592796373E-2</v>
      </c>
      <c r="K83" s="316">
        <f t="shared" si="46"/>
        <v>1.6488385070339182E-3</v>
      </c>
      <c r="L83" s="316">
        <f t="shared" si="47"/>
        <v>1.4165356327065524E-2</v>
      </c>
      <c r="M83" s="392">
        <f t="shared" si="48"/>
        <v>8.8791547604374736E-3</v>
      </c>
      <c r="N83" s="387">
        <f t="shared" si="49"/>
        <v>-0.53924021838034575</v>
      </c>
      <c r="O83" s="388">
        <f t="shared" si="49"/>
        <v>-0.31335016227912033</v>
      </c>
      <c r="P83" s="379">
        <f t="shared" si="49"/>
        <v>-0.33877389044638179</v>
      </c>
      <c r="R83" s="394">
        <v>26.317</v>
      </c>
      <c r="S83" s="362">
        <v>182.10999999999999</v>
      </c>
      <c r="T83" s="367">
        <v>208.42699999999999</v>
      </c>
      <c r="U83" s="19">
        <v>14.065999999999999</v>
      </c>
      <c r="V83" s="119">
        <v>124.22900000000001</v>
      </c>
      <c r="W83" s="368">
        <v>138.29500000000002</v>
      </c>
      <c r="X83" s="338">
        <f t="shared" si="50"/>
        <v>3.5845535530284961E-3</v>
      </c>
      <c r="Y83" s="316">
        <f t="shared" si="51"/>
        <v>1.2383058431158771E-2</v>
      </c>
      <c r="Z83" s="392">
        <f t="shared" si="52"/>
        <v>9.4532596413252051E-3</v>
      </c>
      <c r="AA83" s="316">
        <f t="shared" si="53"/>
        <v>1.9316543714700725E-3</v>
      </c>
      <c r="AB83" s="316">
        <f t="shared" si="54"/>
        <v>1.0165458634195856E-2</v>
      </c>
      <c r="AC83" s="392">
        <f t="shared" si="55"/>
        <v>7.0911279808234182E-3</v>
      </c>
      <c r="AE83" s="387">
        <f t="shared" si="56"/>
        <v>-0.46551658623703313</v>
      </c>
      <c r="AF83" s="388">
        <f t="shared" si="56"/>
        <v>-0.31783537422436975</v>
      </c>
      <c r="AG83" s="379">
        <f t="shared" si="56"/>
        <v>-0.33648231755002939</v>
      </c>
      <c r="AI83" s="27">
        <f t="shared" si="57"/>
        <v>2.993289353958144</v>
      </c>
      <c r="AJ83" s="28">
        <f t="shared" si="57"/>
        <v>2.6269022719076807</v>
      </c>
      <c r="AK83" s="395">
        <f t="shared" si="57"/>
        <v>2.6681388174149028</v>
      </c>
      <c r="AL83" s="28">
        <f t="shared" si="57"/>
        <v>3.4722290792396935</v>
      </c>
      <c r="AM83" s="28">
        <f t="shared" si="57"/>
        <v>2.6097432880971394</v>
      </c>
      <c r="AN83" s="395">
        <f t="shared" si="57"/>
        <v>2.6773856310378878</v>
      </c>
      <c r="AO83" s="377">
        <f>(AL83-AI83)/AI83</f>
        <v>0.16000448625129698</v>
      </c>
      <c r="AP83" s="378">
        <f>(AM83-AJ83)/AJ83</f>
        <v>-6.5320221441204397E-3</v>
      </c>
      <c r="AQ83" s="379">
        <f>(AN83-AK83)/AK83</f>
        <v>3.4656418783877573E-3</v>
      </c>
    </row>
    <row r="84" spans="1:43" ht="19.5" customHeight="1">
      <c r="A84" s="8" t="s">
        <v>215</v>
      </c>
      <c r="B84" s="19">
        <v>149.9</v>
      </c>
      <c r="C84" s="364">
        <v>605.69000000000005</v>
      </c>
      <c r="D84" s="368">
        <v>755.59</v>
      </c>
      <c r="E84" s="19">
        <v>129.38</v>
      </c>
      <c r="F84" s="362">
        <v>242.83</v>
      </c>
      <c r="G84" s="370">
        <v>372.21000000000004</v>
      </c>
      <c r="H84" s="338">
        <f t="shared" si="43"/>
        <v>6.0144499265948233E-3</v>
      </c>
      <c r="I84" s="316">
        <f t="shared" si="44"/>
        <v>1.4628433584559153E-2</v>
      </c>
      <c r="J84" s="392">
        <f t="shared" si="45"/>
        <v>1.1391670130497859E-2</v>
      </c>
      <c r="K84" s="316">
        <f t="shared" si="46"/>
        <v>5.2660263154788532E-3</v>
      </c>
      <c r="L84" s="316">
        <f t="shared" si="47"/>
        <v>7.2261112493200328E-3</v>
      </c>
      <c r="M84" s="392">
        <f t="shared" si="48"/>
        <v>6.3982928259393116E-3</v>
      </c>
      <c r="N84" s="387">
        <f t="shared" si="49"/>
        <v>-0.13689126084056044</v>
      </c>
      <c r="O84" s="388">
        <f t="shared" si="49"/>
        <v>-0.5990853406858293</v>
      </c>
      <c r="P84" s="379">
        <f t="shared" si="49"/>
        <v>-0.50739157479585484</v>
      </c>
      <c r="R84" s="394">
        <v>49.588000000000008</v>
      </c>
      <c r="S84" s="362">
        <v>466.35500000000002</v>
      </c>
      <c r="T84" s="367">
        <v>515.94299999999998</v>
      </c>
      <c r="U84" s="19">
        <v>30.166999999999998</v>
      </c>
      <c r="V84" s="119">
        <v>98.963999999999999</v>
      </c>
      <c r="W84" s="368">
        <v>129.131</v>
      </c>
      <c r="X84" s="338">
        <f t="shared" si="50"/>
        <v>6.7542212861487665E-3</v>
      </c>
      <c r="Y84" s="316">
        <f t="shared" si="51"/>
        <v>3.1711060428658774E-2</v>
      </c>
      <c r="Z84" s="392">
        <f t="shared" si="52"/>
        <v>2.3400726101341238E-2</v>
      </c>
      <c r="AA84" s="316">
        <f t="shared" si="53"/>
        <v>4.142771038258046E-3</v>
      </c>
      <c r="AB84" s="316">
        <f t="shared" si="54"/>
        <v>8.0980644477099441E-3</v>
      </c>
      <c r="AC84" s="392">
        <f t="shared" si="55"/>
        <v>6.6212404446415896E-3</v>
      </c>
      <c r="AE84" s="387">
        <f t="shared" si="56"/>
        <v>-0.39164717270307348</v>
      </c>
      <c r="AF84" s="388">
        <f t="shared" si="56"/>
        <v>-0.78779256146068988</v>
      </c>
      <c r="AG84" s="379">
        <f t="shared" si="56"/>
        <v>-0.74971847665342883</v>
      </c>
      <c r="AI84" s="27">
        <f t="shared" si="57"/>
        <v>3.308072048032022</v>
      </c>
      <c r="AJ84" s="28">
        <f t="shared" si="57"/>
        <v>7.6995657844772065</v>
      </c>
      <c r="AK84" s="395">
        <f t="shared" si="57"/>
        <v>6.8283460606942912</v>
      </c>
      <c r="AL84" s="28">
        <f t="shared" si="57"/>
        <v>2.3316586798577834</v>
      </c>
      <c r="AM84" s="28">
        <f t="shared" si="57"/>
        <v>4.0754437260635008</v>
      </c>
      <c r="AN84" s="395">
        <f t="shared" si="57"/>
        <v>3.4693049622524912</v>
      </c>
      <c r="AO84" s="377">
        <f t="shared" ref="AO84:AQ97" si="71">(AL84-AI84)/AI84</f>
        <v>-0.29516085320907948</v>
      </c>
      <c r="AP84" s="378">
        <f t="shared" si="71"/>
        <v>-0.47069174546442039</v>
      </c>
      <c r="AQ84" s="379">
        <f t="shared" si="71"/>
        <v>-0.49192601965171345</v>
      </c>
    </row>
    <row r="85" spans="1:43" ht="19.5" customHeight="1">
      <c r="A85" s="8" t="s">
        <v>212</v>
      </c>
      <c r="B85" s="19">
        <v>90.47</v>
      </c>
      <c r="C85" s="364">
        <v>31.949999999999996</v>
      </c>
      <c r="D85" s="368">
        <v>122.41999999999999</v>
      </c>
      <c r="E85" s="19">
        <v>158.92000000000002</v>
      </c>
      <c r="F85" s="362">
        <v>136.13999999999999</v>
      </c>
      <c r="G85" s="370">
        <v>295.06</v>
      </c>
      <c r="H85" s="338">
        <f t="shared" si="43"/>
        <v>3.6299351891863484E-3</v>
      </c>
      <c r="I85" s="316">
        <f t="shared" si="44"/>
        <v>7.7164630921208017E-4</v>
      </c>
      <c r="J85" s="392">
        <f t="shared" si="45"/>
        <v>1.8456679646045443E-3</v>
      </c>
      <c r="K85" s="316">
        <f t="shared" si="46"/>
        <v>6.4683637506252863E-3</v>
      </c>
      <c r="L85" s="316">
        <f t="shared" si="47"/>
        <v>4.0512407259499618E-3</v>
      </c>
      <c r="M85" s="392">
        <f t="shared" si="48"/>
        <v>5.0720837194638858E-3</v>
      </c>
      <c r="N85" s="387">
        <f t="shared" si="49"/>
        <v>0.75660439924836986</v>
      </c>
      <c r="O85" s="388">
        <f t="shared" si="49"/>
        <v>3.2610328638497657</v>
      </c>
      <c r="P85" s="379">
        <f t="shared" si="49"/>
        <v>1.4102270870772753</v>
      </c>
      <c r="R85" s="394">
        <v>43.721999999999994</v>
      </c>
      <c r="S85" s="362">
        <v>14.391000000000002</v>
      </c>
      <c r="T85" s="367">
        <v>58.113</v>
      </c>
      <c r="U85" s="19">
        <v>56.921999999999997</v>
      </c>
      <c r="V85" s="119">
        <v>51.364000000000004</v>
      </c>
      <c r="W85" s="368">
        <v>108.286</v>
      </c>
      <c r="X85" s="338">
        <f t="shared" si="50"/>
        <v>5.9552323762401445E-3</v>
      </c>
      <c r="Y85" s="316">
        <f t="shared" si="51"/>
        <v>9.7855468608426728E-4</v>
      </c>
      <c r="Z85" s="392">
        <f t="shared" si="52"/>
        <v>2.6357299080077517E-3</v>
      </c>
      <c r="AA85" s="316">
        <f t="shared" si="53"/>
        <v>7.8169792501648992E-3</v>
      </c>
      <c r="AB85" s="316">
        <f t="shared" si="54"/>
        <v>4.2030332473644311E-3</v>
      </c>
      <c r="AC85" s="392">
        <f t="shared" si="55"/>
        <v>5.5524052534903258E-3</v>
      </c>
      <c r="AE85" s="387">
        <f t="shared" si="56"/>
        <v>0.30190750651845766</v>
      </c>
      <c r="AF85" s="388">
        <f t="shared" si="56"/>
        <v>2.569175178931276</v>
      </c>
      <c r="AG85" s="379">
        <f t="shared" si="56"/>
        <v>0.86336964190456533</v>
      </c>
      <c r="AI85" s="27">
        <f t="shared" si="57"/>
        <v>4.8327622416270586</v>
      </c>
      <c r="AJ85" s="28">
        <f t="shared" si="57"/>
        <v>4.5042253521126776</v>
      </c>
      <c r="AK85" s="395">
        <f t="shared" si="57"/>
        <v>4.7470184610357791</v>
      </c>
      <c r="AL85" s="28">
        <f t="shared" si="57"/>
        <v>3.5818021646111249</v>
      </c>
      <c r="AM85" s="28">
        <f t="shared" si="57"/>
        <v>3.7728808579403559</v>
      </c>
      <c r="AN85" s="395">
        <f t="shared" si="57"/>
        <v>3.6699654307598455</v>
      </c>
      <c r="AO85" s="377">
        <f t="shared" si="71"/>
        <v>-0.25884991118345801</v>
      </c>
      <c r="AP85" s="378">
        <f t="shared" si="71"/>
        <v>-0.16236853998197256</v>
      </c>
      <c r="AQ85" s="379">
        <f t="shared" si="71"/>
        <v>-0.22689042377158256</v>
      </c>
    </row>
    <row r="86" spans="1:43" ht="19.5" customHeight="1">
      <c r="A86" s="8" t="s">
        <v>209</v>
      </c>
      <c r="B86" s="19">
        <v>778.44999999999993</v>
      </c>
      <c r="C86" s="364">
        <v>529.93000000000006</v>
      </c>
      <c r="D86" s="368">
        <v>1308.3800000000001</v>
      </c>
      <c r="E86" s="19">
        <v>193.63</v>
      </c>
      <c r="F86" s="362">
        <v>269.59999999999997</v>
      </c>
      <c r="G86" s="370">
        <v>463.22999999999996</v>
      </c>
      <c r="H86" s="338">
        <f t="shared" si="43"/>
        <v>3.1233812844281117E-2</v>
      </c>
      <c r="I86" s="316">
        <f t="shared" si="44"/>
        <v>1.2798701991886001E-2</v>
      </c>
      <c r="J86" s="392">
        <f t="shared" si="45"/>
        <v>1.9725821365212334E-2</v>
      </c>
      <c r="K86" s="316">
        <f t="shared" si="46"/>
        <v>7.8811305879283537E-3</v>
      </c>
      <c r="L86" s="316">
        <f t="shared" si="47"/>
        <v>8.0227302755700725E-3</v>
      </c>
      <c r="M86" s="392">
        <f t="shared" si="48"/>
        <v>7.9629273414466746E-3</v>
      </c>
      <c r="N86" s="387">
        <f t="shared" si="49"/>
        <v>-0.75126212345044641</v>
      </c>
      <c r="O86" s="388">
        <f t="shared" si="49"/>
        <v>-0.49125356179118007</v>
      </c>
      <c r="P86" s="379">
        <f t="shared" si="49"/>
        <v>-0.6459514819853559</v>
      </c>
      <c r="R86" s="394">
        <v>154.9</v>
      </c>
      <c r="S86" s="362">
        <v>137.36599999999999</v>
      </c>
      <c r="T86" s="367">
        <v>292.26599999999996</v>
      </c>
      <c r="U86" s="19">
        <v>37.394999999999996</v>
      </c>
      <c r="V86" s="119">
        <v>63.420999999999992</v>
      </c>
      <c r="W86" s="368">
        <v>100.81599999999999</v>
      </c>
      <c r="X86" s="338">
        <f t="shared" si="50"/>
        <v>2.1098428596120912E-2</v>
      </c>
      <c r="Y86" s="316">
        <f t="shared" si="51"/>
        <v>9.3405700096345929E-3</v>
      </c>
      <c r="Z86" s="392">
        <f t="shared" si="52"/>
        <v>1.3255798828038364E-2</v>
      </c>
      <c r="AA86" s="316">
        <f t="shared" si="53"/>
        <v>5.1353771662962719E-3</v>
      </c>
      <c r="AB86" s="316">
        <f t="shared" si="54"/>
        <v>5.1896381041410238E-3</v>
      </c>
      <c r="AC86" s="392">
        <f t="shared" si="55"/>
        <v>5.1693782024996825E-3</v>
      </c>
      <c r="AE86" s="387">
        <f t="shared" si="56"/>
        <v>-0.75858618463524863</v>
      </c>
      <c r="AF86" s="388">
        <f t="shared" si="56"/>
        <v>-0.53830642225878311</v>
      </c>
      <c r="AG86" s="379">
        <f t="shared" si="56"/>
        <v>-0.65505395769607144</v>
      </c>
      <c r="AI86" s="27">
        <f t="shared" si="57"/>
        <v>1.9898516282355967</v>
      </c>
      <c r="AJ86" s="28">
        <f t="shared" si="57"/>
        <v>2.592153680674806</v>
      </c>
      <c r="AK86" s="395">
        <f t="shared" si="57"/>
        <v>2.2338005778137844</v>
      </c>
      <c r="AL86" s="28">
        <f t="shared" si="57"/>
        <v>1.9312606517585085</v>
      </c>
      <c r="AM86" s="28">
        <f t="shared" si="57"/>
        <v>2.3524109792284866</v>
      </c>
      <c r="AN86" s="395">
        <f t="shared" si="57"/>
        <v>2.1763702696284781</v>
      </c>
      <c r="AO86" s="377">
        <f t="shared" si="71"/>
        <v>-2.9444897119812342E-2</v>
      </c>
      <c r="AP86" s="378">
        <f t="shared" si="71"/>
        <v>-9.2487842535596901E-2</v>
      </c>
      <c r="AQ86" s="379">
        <f t="shared" si="71"/>
        <v>-2.5709684541989495E-2</v>
      </c>
    </row>
    <row r="87" spans="1:43" ht="19.5" customHeight="1">
      <c r="A87" s="8" t="s">
        <v>219</v>
      </c>
      <c r="B87" s="19">
        <v>159.97999999999999</v>
      </c>
      <c r="C87" s="364">
        <v>430.96000000000004</v>
      </c>
      <c r="D87" s="368">
        <v>590.94000000000005</v>
      </c>
      <c r="E87" s="19">
        <v>127.97999999999999</v>
      </c>
      <c r="F87" s="362">
        <v>204.35</v>
      </c>
      <c r="G87" s="370">
        <v>332.33</v>
      </c>
      <c r="H87" s="338">
        <f t="shared" si="43"/>
        <v>6.4188905887701117E-3</v>
      </c>
      <c r="I87" s="316">
        <f t="shared" si="44"/>
        <v>1.0408409809641255E-2</v>
      </c>
      <c r="J87" s="392">
        <f t="shared" si="45"/>
        <v>8.909320593068204E-3</v>
      </c>
      <c r="K87" s="316">
        <f t="shared" si="46"/>
        <v>5.2090434986472684E-3</v>
      </c>
      <c r="L87" s="316">
        <f t="shared" si="47"/>
        <v>6.0810271951511289E-3</v>
      </c>
      <c r="M87" s="392">
        <f t="shared" si="48"/>
        <v>5.7127553124430054E-3</v>
      </c>
      <c r="N87" s="387">
        <f t="shared" si="49"/>
        <v>-0.20002500312539068</v>
      </c>
      <c r="O87" s="388">
        <f t="shared" si="49"/>
        <v>-0.52582606274364219</v>
      </c>
      <c r="P87" s="379">
        <f t="shared" si="49"/>
        <v>-0.43762480116424685</v>
      </c>
      <c r="R87" s="394">
        <v>42.184000000000005</v>
      </c>
      <c r="S87" s="362">
        <v>123.34099999999999</v>
      </c>
      <c r="T87" s="367">
        <v>165.52500000000001</v>
      </c>
      <c r="U87" s="19">
        <v>46.347999999999999</v>
      </c>
      <c r="V87" s="119">
        <v>53.622999999999998</v>
      </c>
      <c r="W87" s="368">
        <v>99.971000000000004</v>
      </c>
      <c r="X87" s="338">
        <f t="shared" si="50"/>
        <v>5.7457463647434771E-3</v>
      </c>
      <c r="Y87" s="316">
        <f t="shared" si="51"/>
        <v>8.3869024762920977E-3</v>
      </c>
      <c r="Z87" s="392">
        <f t="shared" si="52"/>
        <v>7.5074285103674419E-3</v>
      </c>
      <c r="AA87" s="316">
        <f t="shared" si="53"/>
        <v>6.3648739377857901E-3</v>
      </c>
      <c r="AB87" s="316">
        <f t="shared" si="54"/>
        <v>4.3878835726077186E-3</v>
      </c>
      <c r="AC87" s="392">
        <f t="shared" si="55"/>
        <v>5.1260505106540209E-3</v>
      </c>
      <c r="AE87" s="387">
        <f t="shared" si="56"/>
        <v>9.8710411530437941E-2</v>
      </c>
      <c r="AF87" s="388">
        <f t="shared" si="56"/>
        <v>-0.56524594417103791</v>
      </c>
      <c r="AG87" s="379">
        <f t="shared" si="56"/>
        <v>-0.39603685243920855</v>
      </c>
      <c r="AI87" s="27">
        <f t="shared" si="57"/>
        <v>2.636829603700463</v>
      </c>
      <c r="AJ87" s="28">
        <f t="shared" si="57"/>
        <v>2.8620057545943931</v>
      </c>
      <c r="AK87" s="395">
        <f t="shared" si="57"/>
        <v>2.8010457914509086</v>
      </c>
      <c r="AL87" s="28">
        <f t="shared" si="57"/>
        <v>3.6215033598999846</v>
      </c>
      <c r="AM87" s="28">
        <f t="shared" si="57"/>
        <v>2.6240763396134081</v>
      </c>
      <c r="AN87" s="395">
        <f t="shared" si="57"/>
        <v>3.0081846357536186</v>
      </c>
      <c r="AO87" s="377">
        <f t="shared" si="71"/>
        <v>0.37343093949554201</v>
      </c>
      <c r="AP87" s="378">
        <f t="shared" si="71"/>
        <v>-8.3133800342307357E-2</v>
      </c>
      <c r="AQ87" s="379">
        <f t="shared" si="71"/>
        <v>7.3950538379243896E-2</v>
      </c>
    </row>
    <row r="88" spans="1:43" ht="19.5" customHeight="1">
      <c r="A88" s="8" t="s">
        <v>217</v>
      </c>
      <c r="B88" s="19">
        <v>11.26</v>
      </c>
      <c r="C88" s="364">
        <v>13.96</v>
      </c>
      <c r="D88" s="368">
        <v>25.22</v>
      </c>
      <c r="E88" s="19">
        <v>109.62</v>
      </c>
      <c r="F88" s="362">
        <v>80.900000000000006</v>
      </c>
      <c r="G88" s="370">
        <v>190.52</v>
      </c>
      <c r="H88" s="338">
        <f t="shared" si="43"/>
        <v>4.5178589842199935E-4</v>
      </c>
      <c r="I88" s="316">
        <f t="shared" si="44"/>
        <v>3.3715751100471487E-4</v>
      </c>
      <c r="J88" s="392">
        <f t="shared" si="45"/>
        <v>3.8022991396280517E-4</v>
      </c>
      <c r="K88" s="316">
        <f t="shared" si="46"/>
        <v>4.4617545579130622E-3</v>
      </c>
      <c r="L88" s="316">
        <f t="shared" si="47"/>
        <v>2.4074142407033345E-3</v>
      </c>
      <c r="M88" s="392">
        <f t="shared" si="48"/>
        <v>3.2750402976759289E-3</v>
      </c>
      <c r="N88" s="387">
        <f t="shared" si="49"/>
        <v>8.7353463587921851</v>
      </c>
      <c r="O88" s="388">
        <f t="shared" si="49"/>
        <v>4.7951289398280794</v>
      </c>
      <c r="P88" s="379">
        <f t="shared" si="49"/>
        <v>6.5543219666931014</v>
      </c>
      <c r="R88" s="394">
        <v>2.6629999999999998</v>
      </c>
      <c r="S88" s="362">
        <v>4.673</v>
      </c>
      <c r="T88" s="367">
        <v>7.3360000000000003</v>
      </c>
      <c r="U88" s="19">
        <v>31.433</v>
      </c>
      <c r="V88" s="119">
        <v>65.259999999999991</v>
      </c>
      <c r="W88" s="368">
        <v>96.692999999999984</v>
      </c>
      <c r="X88" s="338">
        <f t="shared" si="50"/>
        <v>3.6271862718831495E-4</v>
      </c>
      <c r="Y88" s="316">
        <f t="shared" si="51"/>
        <v>3.1775318241065808E-4</v>
      </c>
      <c r="Z88" s="392">
        <f t="shared" si="52"/>
        <v>3.327261474221752E-4</v>
      </c>
      <c r="AA88" s="316">
        <f t="shared" si="53"/>
        <v>4.3166281713649078E-3</v>
      </c>
      <c r="AB88" s="316">
        <f t="shared" si="54"/>
        <v>5.3401205070283215E-3</v>
      </c>
      <c r="AC88" s="392">
        <f t="shared" si="55"/>
        <v>4.9579698315178316E-3</v>
      </c>
      <c r="AE88" s="387">
        <f t="shared" si="56"/>
        <v>10.803604956815622</v>
      </c>
      <c r="AF88" s="388">
        <f t="shared" si="56"/>
        <v>12.965332762679219</v>
      </c>
      <c r="AG88" s="379">
        <f t="shared" si="56"/>
        <v>12.180616139585602</v>
      </c>
      <c r="AI88" s="27">
        <f t="shared" si="57"/>
        <v>2.3650088809946714</v>
      </c>
      <c r="AJ88" s="28">
        <f t="shared" si="57"/>
        <v>3.3474212034383957</v>
      </c>
      <c r="AK88" s="395">
        <f t="shared" si="57"/>
        <v>2.9088025376685174</v>
      </c>
      <c r="AL88" s="28">
        <f t="shared" si="57"/>
        <v>2.8674511950374013</v>
      </c>
      <c r="AM88" s="28">
        <f t="shared" si="57"/>
        <v>8.0667490729295412</v>
      </c>
      <c r="AN88" s="395">
        <f t="shared" si="57"/>
        <v>5.0752152005038829</v>
      </c>
      <c r="AO88" s="377">
        <f t="shared" si="71"/>
        <v>0.21244838363203675</v>
      </c>
      <c r="AP88" s="378">
        <f t="shared" si="71"/>
        <v>1.4098398685661542</v>
      </c>
      <c r="AQ88" s="379">
        <f t="shared" si="71"/>
        <v>0.74477818098020598</v>
      </c>
    </row>
    <row r="89" spans="1:43" ht="19.5" customHeight="1">
      <c r="A89" s="8" t="s">
        <v>221</v>
      </c>
      <c r="B89" s="19">
        <v>9.73</v>
      </c>
      <c r="C89" s="364">
        <v>22.23</v>
      </c>
      <c r="D89" s="368">
        <v>31.96</v>
      </c>
      <c r="E89" s="19">
        <v>74.260000000000005</v>
      </c>
      <c r="F89" s="362">
        <v>56.070000000000007</v>
      </c>
      <c r="G89" s="370">
        <v>130.33000000000001</v>
      </c>
      <c r="H89" s="338">
        <f t="shared" si="43"/>
        <v>3.903975836275359E-4</v>
      </c>
      <c r="I89" s="316">
        <f t="shared" si="44"/>
        <v>5.3689193908558822E-4</v>
      </c>
      <c r="J89" s="392">
        <f t="shared" si="45"/>
        <v>4.8184568002582293E-4</v>
      </c>
      <c r="K89" s="316">
        <f t="shared" si="46"/>
        <v>3.0225314127953293E-3</v>
      </c>
      <c r="L89" s="316">
        <f t="shared" si="47"/>
        <v>1.6685255435875891E-3</v>
      </c>
      <c r="M89" s="392">
        <f t="shared" si="48"/>
        <v>2.2403737245229051E-3</v>
      </c>
      <c r="N89" s="387">
        <f t="shared" si="49"/>
        <v>6.632065775950668</v>
      </c>
      <c r="O89" s="388">
        <f t="shared" si="49"/>
        <v>1.5222672064777329</v>
      </c>
      <c r="P89" s="379">
        <f t="shared" si="49"/>
        <v>3.077909887359199</v>
      </c>
      <c r="R89" s="394">
        <v>10.786</v>
      </c>
      <c r="S89" s="362">
        <v>25.056000000000001</v>
      </c>
      <c r="T89" s="367">
        <v>35.841999999999999</v>
      </c>
      <c r="U89" s="19">
        <v>30.285999999999998</v>
      </c>
      <c r="V89" s="119">
        <v>59.685000000000002</v>
      </c>
      <c r="W89" s="368">
        <v>89.971000000000004</v>
      </c>
      <c r="X89" s="338">
        <f t="shared" si="50"/>
        <v>1.4691262158667536E-3</v>
      </c>
      <c r="Y89" s="316">
        <f t="shared" si="51"/>
        <v>1.7037499975350841E-3</v>
      </c>
      <c r="Z89" s="392">
        <f t="shared" si="52"/>
        <v>1.6256230337930212E-3</v>
      </c>
      <c r="AA89" s="316">
        <f t="shared" si="53"/>
        <v>4.1591130594584537E-3</v>
      </c>
      <c r="AB89" s="316">
        <f t="shared" si="54"/>
        <v>4.8839272519458389E-3</v>
      </c>
      <c r="AC89" s="392">
        <f t="shared" si="55"/>
        <v>4.6132967610012197E-3</v>
      </c>
      <c r="AE89" s="387">
        <f t="shared" si="56"/>
        <v>1.8078991284999073</v>
      </c>
      <c r="AF89" s="388">
        <f t="shared" si="56"/>
        <v>1.3820641762452108</v>
      </c>
      <c r="AG89" s="379">
        <f t="shared" si="56"/>
        <v>1.5102114837341669</v>
      </c>
      <c r="AI89" s="27">
        <f t="shared" si="57"/>
        <v>11.08530318602261</v>
      </c>
      <c r="AJ89" s="28">
        <f t="shared" si="57"/>
        <v>11.271255060728745</v>
      </c>
      <c r="AK89" s="395">
        <f t="shared" si="57"/>
        <v>11.214643304130163</v>
      </c>
      <c r="AL89" s="28">
        <f t="shared" si="57"/>
        <v>4.0783732830595198</v>
      </c>
      <c r="AM89" s="28">
        <f t="shared" si="57"/>
        <v>10.644729802033172</v>
      </c>
      <c r="AN89" s="395">
        <f t="shared" si="57"/>
        <v>6.9033223356096061</v>
      </c>
      <c r="AO89" s="377">
        <f t="shared" si="71"/>
        <v>-0.63209185940877866</v>
      </c>
      <c r="AP89" s="378">
        <f t="shared" si="71"/>
        <v>-5.5586113109844258E-2</v>
      </c>
      <c r="AQ89" s="379">
        <f t="shared" si="71"/>
        <v>-0.38443674503073771</v>
      </c>
    </row>
    <row r="90" spans="1:43" ht="19.5" customHeight="1">
      <c r="A90" s="8" t="s">
        <v>222</v>
      </c>
      <c r="B90" s="19">
        <v>43.519999999999996</v>
      </c>
      <c r="C90" s="364">
        <v>110.66</v>
      </c>
      <c r="D90" s="368">
        <v>154.18</v>
      </c>
      <c r="E90" s="19">
        <v>170.94</v>
      </c>
      <c r="F90" s="362">
        <v>75.2</v>
      </c>
      <c r="G90" s="370">
        <v>246.14</v>
      </c>
      <c r="H90" s="338">
        <f t="shared" si="43"/>
        <v>1.7461565097091839E-3</v>
      </c>
      <c r="I90" s="316">
        <f t="shared" si="44"/>
        <v>2.6726253701849388E-3</v>
      </c>
      <c r="J90" s="392">
        <f t="shared" si="45"/>
        <v>2.3244983399994174E-3</v>
      </c>
      <c r="K90" s="316">
        <f t="shared" si="46"/>
        <v>6.9576019351364603E-3</v>
      </c>
      <c r="L90" s="316">
        <f t="shared" si="47"/>
        <v>2.2377942014943229E-3</v>
      </c>
      <c r="M90" s="392">
        <f t="shared" si="48"/>
        <v>4.2311485349042256E-3</v>
      </c>
      <c r="N90" s="387">
        <f t="shared" si="49"/>
        <v>2.9278492647058827</v>
      </c>
      <c r="O90" s="388">
        <f t="shared" si="49"/>
        <v>-0.32044099042110968</v>
      </c>
      <c r="P90" s="379">
        <f t="shared" si="49"/>
        <v>0.5964457128032169</v>
      </c>
      <c r="R90" s="394">
        <v>14.978</v>
      </c>
      <c r="S90" s="362">
        <v>37.737000000000002</v>
      </c>
      <c r="T90" s="367">
        <v>52.715000000000003</v>
      </c>
      <c r="U90" s="19">
        <v>52.423999999999999</v>
      </c>
      <c r="V90" s="119">
        <v>23.871000000000002</v>
      </c>
      <c r="W90" s="368">
        <v>76.295000000000002</v>
      </c>
      <c r="X90" s="338">
        <f t="shared" si="50"/>
        <v>2.0401049936262039E-3</v>
      </c>
      <c r="Y90" s="316">
        <f t="shared" si="51"/>
        <v>2.5660286421209082E-3</v>
      </c>
      <c r="Z90" s="392">
        <f t="shared" si="52"/>
        <v>2.3909022439149354E-3</v>
      </c>
      <c r="AA90" s="316">
        <f t="shared" si="53"/>
        <v>7.1992783143713266E-3</v>
      </c>
      <c r="AB90" s="316">
        <f t="shared" si="54"/>
        <v>1.9533254156186499E-3</v>
      </c>
      <c r="AC90" s="392">
        <f t="shared" si="55"/>
        <v>3.9120547329760487E-3</v>
      </c>
      <c r="AE90" s="387">
        <f t="shared" si="56"/>
        <v>2.5000667645880625</v>
      </c>
      <c r="AF90" s="388">
        <f t="shared" si="56"/>
        <v>-0.36743779314730896</v>
      </c>
      <c r="AG90" s="379">
        <f t="shared" si="56"/>
        <v>0.44731101204590717</v>
      </c>
      <c r="AI90" s="27">
        <f t="shared" si="57"/>
        <v>3.4416360294117649</v>
      </c>
      <c r="AJ90" s="28">
        <f t="shared" si="57"/>
        <v>3.4101753117657689</v>
      </c>
      <c r="AK90" s="395">
        <f t="shared" si="57"/>
        <v>3.4190556492411468</v>
      </c>
      <c r="AL90" s="28">
        <f t="shared" si="57"/>
        <v>3.0668070668070668</v>
      </c>
      <c r="AM90" s="28">
        <f t="shared" si="57"/>
        <v>3.174335106382979</v>
      </c>
      <c r="AN90" s="395">
        <f t="shared" si="57"/>
        <v>3.0996587308036077</v>
      </c>
      <c r="AO90" s="377">
        <f t="shared" si="71"/>
        <v>-0.10891011118010722</v>
      </c>
      <c r="AP90" s="378">
        <f t="shared" si="71"/>
        <v>-6.9157795075547965E-2</v>
      </c>
      <c r="AQ90" s="379">
        <f t="shared" si="71"/>
        <v>-9.3416706600967056E-2</v>
      </c>
    </row>
    <row r="91" spans="1:43" ht="19.5" customHeight="1">
      <c r="A91" s="8" t="s">
        <v>195</v>
      </c>
      <c r="B91" s="19">
        <v>35.950000000000003</v>
      </c>
      <c r="C91" s="364">
        <v>533.96</v>
      </c>
      <c r="D91" s="368">
        <v>569.91000000000008</v>
      </c>
      <c r="E91" s="19">
        <v>33.980000000000004</v>
      </c>
      <c r="F91" s="362">
        <v>251.45000000000002</v>
      </c>
      <c r="G91" s="370">
        <v>285.43</v>
      </c>
      <c r="H91" s="338">
        <f t="shared" si="43"/>
        <v>1.4424247822620673E-3</v>
      </c>
      <c r="I91" s="316">
        <f t="shared" si="44"/>
        <v>1.2896033279088651E-2</v>
      </c>
      <c r="J91" s="392">
        <f t="shared" si="45"/>
        <v>8.5922613111238041E-3</v>
      </c>
      <c r="K91" s="316">
        <f t="shared" si="46"/>
        <v>1.3830543685265997E-3</v>
      </c>
      <c r="L91" s="316">
        <f t="shared" si="47"/>
        <v>7.4826243612466431E-3</v>
      </c>
      <c r="M91" s="392">
        <f t="shared" si="48"/>
        <v>4.9065439437625466E-3</v>
      </c>
      <c r="N91" s="387">
        <f t="shared" si="49"/>
        <v>-5.479833101529899E-2</v>
      </c>
      <c r="O91" s="388">
        <f t="shared" si="49"/>
        <v>-0.52908457562364219</v>
      </c>
      <c r="P91" s="379">
        <f t="shared" si="49"/>
        <v>-0.49916653506694048</v>
      </c>
      <c r="R91" s="394">
        <v>11.653</v>
      </c>
      <c r="S91" s="362">
        <v>127.55999999999999</v>
      </c>
      <c r="T91" s="367">
        <v>139.21299999999999</v>
      </c>
      <c r="U91" s="19">
        <v>9.0220000000000002</v>
      </c>
      <c r="V91" s="119">
        <v>65.876999999999995</v>
      </c>
      <c r="W91" s="368">
        <v>74.899000000000001</v>
      </c>
      <c r="X91" s="338">
        <f t="shared" si="50"/>
        <v>1.5872174850264493E-3</v>
      </c>
      <c r="Y91" s="316">
        <f t="shared" si="51"/>
        <v>8.6737847096733448E-3</v>
      </c>
      <c r="Z91" s="392">
        <f t="shared" si="52"/>
        <v>6.3140410524922677E-3</v>
      </c>
      <c r="AA91" s="316">
        <f t="shared" si="53"/>
        <v>1.2389723972275697E-3</v>
      </c>
      <c r="AB91" s="316">
        <f t="shared" si="54"/>
        <v>5.3906086215370023E-3</v>
      </c>
      <c r="AC91" s="392">
        <f t="shared" si="55"/>
        <v>3.8404743095245171E-3</v>
      </c>
      <c r="AE91" s="387">
        <f t="shared" si="56"/>
        <v>-0.22577876941560115</v>
      </c>
      <c r="AF91" s="388">
        <f t="shared" si="56"/>
        <v>-0.48356067732831609</v>
      </c>
      <c r="AG91" s="379">
        <f t="shared" si="56"/>
        <v>-0.46198271713130235</v>
      </c>
      <c r="AI91" s="27">
        <f t="shared" si="57"/>
        <v>3.2414464534075105</v>
      </c>
      <c r="AJ91" s="28">
        <f t="shared" si="57"/>
        <v>2.3889429919844178</v>
      </c>
      <c r="AK91" s="395">
        <f t="shared" si="57"/>
        <v>2.4427190258110927</v>
      </c>
      <c r="AL91" s="28">
        <f t="shared" si="57"/>
        <v>2.6550912301353735</v>
      </c>
      <c r="AM91" s="28">
        <f t="shared" si="57"/>
        <v>2.6198846689202622</v>
      </c>
      <c r="AN91" s="395">
        <f t="shared" si="57"/>
        <v>2.624075955575798</v>
      </c>
      <c r="AO91" s="377">
        <f t="shared" si="71"/>
        <v>-0.1808930771186246</v>
      </c>
      <c r="AP91" s="378">
        <f t="shared" si="71"/>
        <v>9.6671070724885122E-2</v>
      </c>
      <c r="AQ91" s="379">
        <f t="shared" si="71"/>
        <v>7.4243876536101663E-2</v>
      </c>
    </row>
    <row r="92" spans="1:43" ht="19.5" customHeight="1">
      <c r="A92" s="8" t="s">
        <v>218</v>
      </c>
      <c r="B92" s="19">
        <v>51.779999999999994</v>
      </c>
      <c r="C92" s="364">
        <v>336.82</v>
      </c>
      <c r="D92" s="368">
        <v>388.59999999999997</v>
      </c>
      <c r="E92" s="19">
        <v>35.239999999999995</v>
      </c>
      <c r="F92" s="362">
        <v>123.41</v>
      </c>
      <c r="G92" s="370">
        <v>158.64999999999998</v>
      </c>
      <c r="H92" s="338">
        <f t="shared" si="43"/>
        <v>2.0775731634361566E-3</v>
      </c>
      <c r="I92" s="316">
        <f t="shared" si="44"/>
        <v>8.1347702619346748E-3</v>
      </c>
      <c r="J92" s="392">
        <f t="shared" si="45"/>
        <v>5.8587368979360066E-3</v>
      </c>
      <c r="K92" s="316">
        <f t="shared" si="46"/>
        <v>1.4343389036750253E-3</v>
      </c>
      <c r="L92" s="316">
        <f t="shared" si="47"/>
        <v>3.67242263838317E-3</v>
      </c>
      <c r="M92" s="392">
        <f t="shared" si="48"/>
        <v>2.7271947471461579E-3</v>
      </c>
      <c r="N92" s="387">
        <f t="shared" si="49"/>
        <v>-0.3194283507145616</v>
      </c>
      <c r="O92" s="388">
        <f t="shared" si="49"/>
        <v>-0.6336025176652218</v>
      </c>
      <c r="P92" s="379">
        <f t="shared" si="49"/>
        <v>-0.591739577972208</v>
      </c>
      <c r="R92" s="394">
        <v>24.011000000000003</v>
      </c>
      <c r="S92" s="362">
        <v>153.75900000000001</v>
      </c>
      <c r="T92" s="367">
        <v>177.77</v>
      </c>
      <c r="U92" s="19">
        <v>18.244</v>
      </c>
      <c r="V92" s="119">
        <v>53.444000000000003</v>
      </c>
      <c r="W92" s="368">
        <v>71.688000000000002</v>
      </c>
      <c r="X92" s="338">
        <f t="shared" si="50"/>
        <v>3.2704607425529972E-3</v>
      </c>
      <c r="Y92" s="316">
        <f t="shared" si="51"/>
        <v>1.0455256061262653E-2</v>
      </c>
      <c r="Z92" s="392">
        <f t="shared" si="52"/>
        <v>8.0628036024045918E-3</v>
      </c>
      <c r="AA92" s="316">
        <f t="shared" si="53"/>
        <v>2.5054103763045643E-3</v>
      </c>
      <c r="AB92" s="316">
        <f t="shared" si="54"/>
        <v>4.3732362914131427E-3</v>
      </c>
      <c r="AC92" s="392">
        <f t="shared" si="55"/>
        <v>3.6758290805110031E-3</v>
      </c>
      <c r="AE92" s="387">
        <f t="shared" si="56"/>
        <v>-0.240181583440923</v>
      </c>
      <c r="AF92" s="388">
        <f t="shared" si="56"/>
        <v>-0.65241709428391181</v>
      </c>
      <c r="AG92" s="379">
        <f t="shared" si="56"/>
        <v>-0.59673735725938015</v>
      </c>
      <c r="AI92" s="27">
        <f t="shared" si="57"/>
        <v>4.6371185786017772</v>
      </c>
      <c r="AJ92" s="28">
        <f t="shared" si="57"/>
        <v>4.5650198919304081</v>
      </c>
      <c r="AK92" s="395">
        <f t="shared" si="57"/>
        <v>4.5746268656716431</v>
      </c>
      <c r="AL92" s="28">
        <f t="shared" si="57"/>
        <v>5.1770715096481279</v>
      </c>
      <c r="AM92" s="28">
        <f t="shared" si="57"/>
        <v>4.330605299408476</v>
      </c>
      <c r="AN92" s="395">
        <f t="shared" si="57"/>
        <v>4.5186259060825726</v>
      </c>
      <c r="AO92" s="377">
        <f t="shared" si="71"/>
        <v>0.11644147586347939</v>
      </c>
      <c r="AP92" s="378">
        <f t="shared" si="71"/>
        <v>-5.135017986149569E-2</v>
      </c>
      <c r="AQ92" s="379">
        <f t="shared" si="71"/>
        <v>-1.2241645326158958E-2</v>
      </c>
    </row>
    <row r="93" spans="1:43" ht="19.5" customHeight="1">
      <c r="A93" s="8" t="s">
        <v>227</v>
      </c>
      <c r="B93" s="19"/>
      <c r="C93" s="364"/>
      <c r="D93" s="368"/>
      <c r="E93" s="19">
        <v>138.19999999999999</v>
      </c>
      <c r="F93" s="362">
        <v>112.5</v>
      </c>
      <c r="G93" s="370">
        <v>250.7</v>
      </c>
      <c r="H93" s="338">
        <f t="shared" si="43"/>
        <v>0</v>
      </c>
      <c r="I93" s="316">
        <f t="shared" si="44"/>
        <v>0</v>
      </c>
      <c r="J93" s="392">
        <f t="shared" si="45"/>
        <v>0</v>
      </c>
      <c r="K93" s="316">
        <f t="shared" si="46"/>
        <v>5.625018061517835E-3</v>
      </c>
      <c r="L93" s="316">
        <f t="shared" si="47"/>
        <v>3.3477639317567999E-3</v>
      </c>
      <c r="M93" s="392">
        <f t="shared" si="48"/>
        <v>4.3095349707503432E-3</v>
      </c>
      <c r="N93" s="387"/>
      <c r="O93" s="388"/>
      <c r="P93" s="379"/>
      <c r="R93" s="394"/>
      <c r="S93" s="362"/>
      <c r="T93" s="367"/>
      <c r="U93" s="19">
        <v>31.52</v>
      </c>
      <c r="V93" s="119">
        <v>35.048000000000002</v>
      </c>
      <c r="W93" s="368">
        <v>66.567999999999998</v>
      </c>
      <c r="X93" s="338">
        <f t="shared" si="50"/>
        <v>0</v>
      </c>
      <c r="Y93" s="316">
        <f t="shared" si="51"/>
        <v>0</v>
      </c>
      <c r="Z93" s="392">
        <f t="shared" si="52"/>
        <v>0</v>
      </c>
      <c r="AA93" s="316">
        <f t="shared" si="53"/>
        <v>4.3285756994694072E-3</v>
      </c>
      <c r="AB93" s="316">
        <f t="shared" si="54"/>
        <v>2.8679212922207886E-3</v>
      </c>
      <c r="AC93" s="392">
        <f t="shared" si="55"/>
        <v>3.4132991606887681E-3</v>
      </c>
      <c r="AE93" s="387"/>
      <c r="AF93" s="388"/>
      <c r="AG93" s="379"/>
      <c r="AI93" s="27"/>
      <c r="AJ93" s="28"/>
      <c r="AK93" s="395"/>
      <c r="AL93" s="28">
        <f t="shared" si="57"/>
        <v>2.2807525325615052</v>
      </c>
      <c r="AM93" s="28">
        <f t="shared" si="57"/>
        <v>3.1153777777777778</v>
      </c>
      <c r="AN93" s="395">
        <f t="shared" si="57"/>
        <v>2.6552852014359796</v>
      </c>
      <c r="AO93" s="377"/>
      <c r="AP93" s="378"/>
      <c r="AQ93" s="379"/>
    </row>
    <row r="94" spans="1:43" ht="19.5" customHeight="1">
      <c r="A94" s="8" t="s">
        <v>194</v>
      </c>
      <c r="B94" s="19">
        <v>10.120000000000001</v>
      </c>
      <c r="C94" s="364">
        <v>567.6400000000001</v>
      </c>
      <c r="D94" s="368">
        <v>577.7600000000001</v>
      </c>
      <c r="E94" s="19">
        <v>14.14</v>
      </c>
      <c r="F94" s="362">
        <v>319.73</v>
      </c>
      <c r="G94" s="370">
        <v>333.87</v>
      </c>
      <c r="H94" s="338">
        <f t="shared" si="43"/>
        <v>4.0604558543788936E-4</v>
      </c>
      <c r="I94" s="316">
        <f t="shared" si="44"/>
        <v>1.370946200191378E-2</v>
      </c>
      <c r="J94" s="392">
        <f t="shared" si="45"/>
        <v>8.7106120178885946E-3</v>
      </c>
      <c r="K94" s="316">
        <f t="shared" si="46"/>
        <v>5.7552644999900283E-4</v>
      </c>
      <c r="L94" s="316">
        <f t="shared" si="47"/>
        <v>9.5144938835609039E-3</v>
      </c>
      <c r="M94" s="392">
        <f t="shared" si="48"/>
        <v>5.7392279245489309E-3</v>
      </c>
      <c r="N94" s="387">
        <f t="shared" si="49"/>
        <v>0.3972332015810276</v>
      </c>
      <c r="O94" s="388">
        <f t="shared" si="49"/>
        <v>-0.43673807342681986</v>
      </c>
      <c r="P94" s="379">
        <f t="shared" si="49"/>
        <v>-0.42213029631680987</v>
      </c>
      <c r="R94" s="394">
        <v>3.395</v>
      </c>
      <c r="S94" s="362">
        <v>114.358</v>
      </c>
      <c r="T94" s="367">
        <v>117.753</v>
      </c>
      <c r="U94" s="19">
        <v>5.2540000000000004</v>
      </c>
      <c r="V94" s="119">
        <v>59.973999999999997</v>
      </c>
      <c r="W94" s="368">
        <v>65.227999999999994</v>
      </c>
      <c r="X94" s="338">
        <f t="shared" si="50"/>
        <v>4.624219824650129E-4</v>
      </c>
      <c r="Y94" s="316">
        <f t="shared" si="51"/>
        <v>7.7760792711572936E-3</v>
      </c>
      <c r="Z94" s="392">
        <f t="shared" si="52"/>
        <v>5.3407172897223824E-3</v>
      </c>
      <c r="AA94" s="316">
        <f t="shared" si="53"/>
        <v>7.2152083518439941E-4</v>
      </c>
      <c r="AB94" s="316">
        <f t="shared" si="54"/>
        <v>4.9075756556622215E-3</v>
      </c>
      <c r="AC94" s="392">
        <f t="shared" si="55"/>
        <v>3.3445901582352926E-3</v>
      </c>
      <c r="AE94" s="387">
        <f t="shared" si="56"/>
        <v>0.54756995581737866</v>
      </c>
      <c r="AF94" s="388">
        <f t="shared" si="56"/>
        <v>-0.47555920880043379</v>
      </c>
      <c r="AG94" s="379">
        <f t="shared" si="56"/>
        <v>-0.44606082222958232</v>
      </c>
      <c r="AI94" s="27">
        <f t="shared" si="57"/>
        <v>3.3547430830039522</v>
      </c>
      <c r="AJ94" s="28">
        <f t="shared" si="57"/>
        <v>2.0146219434853077</v>
      </c>
      <c r="AK94" s="395">
        <f t="shared" si="57"/>
        <v>2.0380954029354745</v>
      </c>
      <c r="AL94" s="28">
        <f t="shared" si="57"/>
        <v>3.7157001414427162</v>
      </c>
      <c r="AM94" s="28">
        <f t="shared" si="57"/>
        <v>1.8757701810902947</v>
      </c>
      <c r="AN94" s="395">
        <f t="shared" si="57"/>
        <v>1.9536945517716475</v>
      </c>
      <c r="AO94" s="377">
        <f t="shared" si="71"/>
        <v>0.10759603627099536</v>
      </c>
      <c r="AP94" s="378">
        <f t="shared" si="71"/>
        <v>-6.8921994443681384E-2</v>
      </c>
      <c r="AQ94" s="379">
        <f t="shared" si="71"/>
        <v>-4.1411629231028257E-2</v>
      </c>
    </row>
    <row r="95" spans="1:43" ht="19.5" customHeight="1">
      <c r="A95" s="8" t="s">
        <v>228</v>
      </c>
      <c r="B95" s="19">
        <v>7.65</v>
      </c>
      <c r="C95" s="364">
        <v>3.13</v>
      </c>
      <c r="D95" s="368">
        <v>10.780000000000001</v>
      </c>
      <c r="E95" s="19">
        <v>51.59</v>
      </c>
      <c r="F95" s="362">
        <v>107.89999999999999</v>
      </c>
      <c r="G95" s="370">
        <v>159.49</v>
      </c>
      <c r="H95" s="338">
        <f t="shared" si="43"/>
        <v>3.0694157397231751E-4</v>
      </c>
      <c r="I95" s="316">
        <f t="shared" si="44"/>
        <v>7.5594771450197528E-5</v>
      </c>
      <c r="J95" s="392">
        <f t="shared" si="45"/>
        <v>1.6252491960820937E-4</v>
      </c>
      <c r="K95" s="316">
        <f t="shared" si="46"/>
        <v>2.0998168002438868E-3</v>
      </c>
      <c r="L95" s="316">
        <f t="shared" si="47"/>
        <v>3.210877584324966E-3</v>
      </c>
      <c r="M95" s="392">
        <f t="shared" si="48"/>
        <v>2.7416343537493906E-3</v>
      </c>
      <c r="N95" s="387">
        <f t="shared" si="49"/>
        <v>5.7437908496732026</v>
      </c>
      <c r="O95" s="388">
        <f t="shared" si="49"/>
        <v>33.472843450479232</v>
      </c>
      <c r="P95" s="379">
        <f t="shared" si="49"/>
        <v>13.794990723562151</v>
      </c>
      <c r="R95" s="394">
        <v>6.6459999999999999</v>
      </c>
      <c r="S95" s="362">
        <v>3.4670000000000001</v>
      </c>
      <c r="T95" s="367">
        <v>10.113</v>
      </c>
      <c r="U95" s="19">
        <v>11.125</v>
      </c>
      <c r="V95" s="119">
        <v>40.596000000000004</v>
      </c>
      <c r="W95" s="368">
        <v>51.721000000000004</v>
      </c>
      <c r="X95" s="338">
        <f t="shared" si="50"/>
        <v>9.0523019012149497E-4</v>
      </c>
      <c r="Y95" s="316">
        <f t="shared" si="51"/>
        <v>2.3574797419596651E-4</v>
      </c>
      <c r="Z95" s="392">
        <f t="shared" si="52"/>
        <v>4.586776893239446E-4</v>
      </c>
      <c r="AA95" s="316">
        <f t="shared" si="53"/>
        <v>1.5277729903742754E-3</v>
      </c>
      <c r="AB95" s="316">
        <f t="shared" si="54"/>
        <v>3.3219051808661016E-3</v>
      </c>
      <c r="AC95" s="392">
        <f t="shared" si="55"/>
        <v>2.6520136685792544E-3</v>
      </c>
      <c r="AE95" s="387">
        <f t="shared" si="56"/>
        <v>0.67393921155582304</v>
      </c>
      <c r="AF95" s="388">
        <f t="shared" si="56"/>
        <v>10.709258725122586</v>
      </c>
      <c r="AG95" s="379">
        <f t="shared" si="56"/>
        <v>4.1143083160288745</v>
      </c>
      <c r="AI95" s="27">
        <f t="shared" si="57"/>
        <v>8.6875816993464046</v>
      </c>
      <c r="AJ95" s="28">
        <f t="shared" si="57"/>
        <v>11.07667731629393</v>
      </c>
      <c r="AK95" s="395">
        <f t="shared" si="57"/>
        <v>9.3812615955473095</v>
      </c>
      <c r="AL95" s="28">
        <f t="shared" si="57"/>
        <v>2.1564256638883501</v>
      </c>
      <c r="AM95" s="28">
        <f t="shared" si="57"/>
        <v>3.7623725671918451</v>
      </c>
      <c r="AN95" s="395">
        <f t="shared" si="57"/>
        <v>3.2428992413317448</v>
      </c>
      <c r="AO95" s="377">
        <f t="shared" si="71"/>
        <v>-0.75178067516181346</v>
      </c>
      <c r="AP95" s="378">
        <f t="shared" si="71"/>
        <v>-0.66033382938244956</v>
      </c>
      <c r="AQ95" s="379">
        <f t="shared" si="71"/>
        <v>-0.65432162739487576</v>
      </c>
    </row>
    <row r="96" spans="1:43" ht="19.5" customHeight="1" thickBot="1">
      <c r="A96" s="8" t="s">
        <v>17</v>
      </c>
      <c r="B96" s="19">
        <f t="shared" ref="B96:G96" si="72">B97-SUM(B69:B95)</f>
        <v>369.91999999999462</v>
      </c>
      <c r="C96" s="364">
        <f t="shared" si="72"/>
        <v>1057.7299999999959</v>
      </c>
      <c r="D96" s="369">
        <f t="shared" si="72"/>
        <v>1427.650000000016</v>
      </c>
      <c r="E96" s="21">
        <f t="shared" si="72"/>
        <v>389.75</v>
      </c>
      <c r="F96" s="119">
        <f t="shared" si="72"/>
        <v>603.09999999999127</v>
      </c>
      <c r="G96" s="368">
        <f t="shared" si="72"/>
        <v>992.84999999999127</v>
      </c>
      <c r="H96" s="338">
        <f t="shared" si="43"/>
        <v>1.4842330332527848E-2</v>
      </c>
      <c r="I96" s="316">
        <f t="shared" si="44"/>
        <v>2.5545960896491096E-2</v>
      </c>
      <c r="J96" s="392">
        <f t="shared" si="45"/>
        <v>2.1523998281879654E-2</v>
      </c>
      <c r="K96" s="316">
        <f t="shared" si="46"/>
        <v>1.5863609185792882E-2</v>
      </c>
      <c r="L96" s="316">
        <f t="shared" si="47"/>
        <v>1.7946990464377748E-2</v>
      </c>
      <c r="M96" s="392">
        <f t="shared" si="48"/>
        <v>1.7067099304784367E-2</v>
      </c>
      <c r="N96" s="389">
        <f t="shared" si="49"/>
        <v>5.3606185121122599E-2</v>
      </c>
      <c r="O96" s="390">
        <f t="shared" si="49"/>
        <v>-0.42981668289639741</v>
      </c>
      <c r="P96" s="381">
        <f t="shared" si="49"/>
        <v>-0.30455643890310641</v>
      </c>
      <c r="R96" s="19">
        <f t="shared" ref="R96:W96" si="73">R97-SUM(R69:R95)</f>
        <v>124.45600000000013</v>
      </c>
      <c r="S96" s="119">
        <f t="shared" si="73"/>
        <v>356.20799999999872</v>
      </c>
      <c r="T96" s="368">
        <f t="shared" si="73"/>
        <v>480.66399999999339</v>
      </c>
      <c r="U96" s="119">
        <f t="shared" si="73"/>
        <v>129.23599999999988</v>
      </c>
      <c r="V96" s="123">
        <f t="shared" si="73"/>
        <v>192.85500000000138</v>
      </c>
      <c r="W96" s="369">
        <f t="shared" si="73"/>
        <v>322.09100000000399</v>
      </c>
      <c r="X96" s="338">
        <f t="shared" si="50"/>
        <v>1.6951749705350724E-2</v>
      </c>
      <c r="Y96" s="316">
        <f t="shared" si="51"/>
        <v>2.4221319409401941E-2</v>
      </c>
      <c r="Z96" s="392">
        <f t="shared" si="52"/>
        <v>2.1800638075862896E-2</v>
      </c>
      <c r="AA96" s="316">
        <f t="shared" si="53"/>
        <v>1.7747709679461543E-2</v>
      </c>
      <c r="AB96" s="316">
        <f t="shared" si="54"/>
        <v>1.5781013490391581E-2</v>
      </c>
      <c r="AC96" s="392">
        <f t="shared" si="55"/>
        <v>1.6515336797942249E-2</v>
      </c>
      <c r="AE96" s="389">
        <f t="shared" si="56"/>
        <v>3.8407147907692202E-2</v>
      </c>
      <c r="AF96" s="390">
        <f t="shared" si="56"/>
        <v>-0.45858880204823566</v>
      </c>
      <c r="AG96" s="381">
        <f t="shared" si="56"/>
        <v>-0.3299040493983148</v>
      </c>
      <c r="AI96" s="27">
        <f t="shared" si="57"/>
        <v>3.3644031141869037</v>
      </c>
      <c r="AJ96" s="28">
        <f t="shared" si="57"/>
        <v>3.3676647159483055</v>
      </c>
      <c r="AK96" s="395">
        <f t="shared" si="57"/>
        <v>3.3668195986410394</v>
      </c>
      <c r="AL96" s="28">
        <f t="shared" si="57"/>
        <v>3.3158691468890282</v>
      </c>
      <c r="AM96" s="28">
        <f t="shared" si="57"/>
        <v>3.1977284032499447</v>
      </c>
      <c r="AN96" s="395">
        <f t="shared" si="57"/>
        <v>3.2441053532759918</v>
      </c>
      <c r="AO96" s="380">
        <f t="shared" si="71"/>
        <v>-1.4425728918517251E-2</v>
      </c>
      <c r="AP96" s="378">
        <f t="shared" si="71"/>
        <v>-5.0461173255636357E-2</v>
      </c>
      <c r="AQ96" s="379">
        <f t="shared" si="71"/>
        <v>-3.6448120182791845E-2</v>
      </c>
    </row>
    <row r="97" spans="1:43" ht="25.5" customHeight="1" thickBot="1">
      <c r="A97" s="12" t="s">
        <v>18</v>
      </c>
      <c r="B97" s="17">
        <v>24923.309999999998</v>
      </c>
      <c r="C97" s="365">
        <v>41404.980000000003</v>
      </c>
      <c r="D97" s="18">
        <v>66328.290000000023</v>
      </c>
      <c r="E97" s="17">
        <v>24568.809999999998</v>
      </c>
      <c r="F97" s="366">
        <v>33604.519999999997</v>
      </c>
      <c r="G97" s="371">
        <v>58173.329999999987</v>
      </c>
      <c r="H97" s="327">
        <f t="shared" ref="H97:M97" si="74">SUM(H69:H96)</f>
        <v>1</v>
      </c>
      <c r="I97" s="331">
        <f t="shared" si="74"/>
        <v>1</v>
      </c>
      <c r="J97" s="328">
        <f t="shared" si="74"/>
        <v>1</v>
      </c>
      <c r="K97" s="331">
        <f t="shared" si="74"/>
        <v>1.0000000000000002</v>
      </c>
      <c r="L97" s="331">
        <f t="shared" si="74"/>
        <v>0.99999999999999967</v>
      </c>
      <c r="M97" s="328">
        <f t="shared" si="74"/>
        <v>0.99999999999999989</v>
      </c>
      <c r="N97" s="382">
        <f t="shared" si="49"/>
        <v>-1.4223632414795628E-2</v>
      </c>
      <c r="O97" s="383">
        <f t="shared" si="49"/>
        <v>-0.18839424629597709</v>
      </c>
      <c r="P97" s="384">
        <f t="shared" si="49"/>
        <v>-0.12294844326606388</v>
      </c>
      <c r="R97" s="17">
        <v>7341.7790000000005</v>
      </c>
      <c r="S97" s="365">
        <v>14706.382999999998</v>
      </c>
      <c r="T97" s="18">
        <v>22048.161999999997</v>
      </c>
      <c r="U97" s="17">
        <v>7281.8409999999976</v>
      </c>
      <c r="V97" s="366">
        <v>12220.697999999999</v>
      </c>
      <c r="W97" s="371">
        <v>19502.539000000008</v>
      </c>
      <c r="X97" s="327">
        <f t="shared" ref="X97:AC97" si="75">SUM(X69:X96)</f>
        <v>0.99999999999999967</v>
      </c>
      <c r="Y97" s="331">
        <f t="shared" si="75"/>
        <v>1</v>
      </c>
      <c r="Z97" s="328">
        <f t="shared" si="75"/>
        <v>0.99999999999999978</v>
      </c>
      <c r="AA97" s="331">
        <f t="shared" si="75"/>
        <v>1.0000000000000002</v>
      </c>
      <c r="AB97" s="331">
        <f t="shared" si="75"/>
        <v>1.0000000000000002</v>
      </c>
      <c r="AC97" s="328">
        <f t="shared" si="75"/>
        <v>0.99999999999999989</v>
      </c>
      <c r="AE97" s="382">
        <f t="shared" si="56"/>
        <v>-8.1639613505122971E-3</v>
      </c>
      <c r="AF97" s="383">
        <f t="shared" si="56"/>
        <v>-0.16902082585500458</v>
      </c>
      <c r="AG97" s="384">
        <f t="shared" si="56"/>
        <v>-0.11545737916838551</v>
      </c>
      <c r="AI97" s="396">
        <f t="shared" si="57"/>
        <v>2.9457479764926893</v>
      </c>
      <c r="AJ97" s="397">
        <f t="shared" si="57"/>
        <v>3.5518391749011826</v>
      </c>
      <c r="AK97" s="398">
        <f t="shared" si="57"/>
        <v>3.3240962491268795</v>
      </c>
      <c r="AL97" s="397">
        <f t="shared" si="57"/>
        <v>2.9638557992837256</v>
      </c>
      <c r="AM97" s="397">
        <f t="shared" si="57"/>
        <v>3.6366232875815512</v>
      </c>
      <c r="AN97" s="398">
        <f t="shared" si="57"/>
        <v>3.3524879871927586</v>
      </c>
      <c r="AO97" s="382">
        <f t="shared" si="71"/>
        <v>6.1471052294826984E-3</v>
      </c>
      <c r="AP97" s="383">
        <f t="shared" si="71"/>
        <v>2.3870481884283902E-2</v>
      </c>
      <c r="AQ97" s="384">
        <f t="shared" si="71"/>
        <v>8.5411901274930358E-3</v>
      </c>
    </row>
  </sheetData>
  <mergeCells count="66">
    <mergeCell ref="AE67:AG67"/>
    <mergeCell ref="AI67:AK67"/>
    <mergeCell ref="AL67:AN67"/>
    <mergeCell ref="AO67:AQ67"/>
    <mergeCell ref="AE66:AG66"/>
    <mergeCell ref="AI66:AN66"/>
    <mergeCell ref="AO66:AQ66"/>
    <mergeCell ref="R67:T67"/>
    <mergeCell ref="U67:W67"/>
    <mergeCell ref="A66:A68"/>
    <mergeCell ref="B66:G66"/>
    <mergeCell ref="H66:M66"/>
    <mergeCell ref="N66:P66"/>
    <mergeCell ref="R66:W66"/>
    <mergeCell ref="B67:D67"/>
    <mergeCell ref="E67:G67"/>
    <mergeCell ref="H67:J67"/>
    <mergeCell ref="K67:M67"/>
    <mergeCell ref="N67:P67"/>
    <mergeCell ref="X66:AC66"/>
    <mergeCell ref="X67:Z67"/>
    <mergeCell ref="AA67:AC67"/>
    <mergeCell ref="X38:Z38"/>
    <mergeCell ref="AA38:AC38"/>
    <mergeCell ref="AL38:AN38"/>
    <mergeCell ref="AO38:AQ38"/>
    <mergeCell ref="AE37:AG37"/>
    <mergeCell ref="AI37:AN37"/>
    <mergeCell ref="AO37:AQ37"/>
    <mergeCell ref="H38:J38"/>
    <mergeCell ref="K38:M38"/>
    <mergeCell ref="N38:P38"/>
    <mergeCell ref="AE38:AG38"/>
    <mergeCell ref="AI38:AK38"/>
    <mergeCell ref="AO5:AQ5"/>
    <mergeCell ref="A37:A39"/>
    <mergeCell ref="B37:G37"/>
    <mergeCell ref="H37:M37"/>
    <mergeCell ref="N37:P37"/>
    <mergeCell ref="R37:W37"/>
    <mergeCell ref="X37:AC37"/>
    <mergeCell ref="A4:A6"/>
    <mergeCell ref="AA5:AC5"/>
    <mergeCell ref="R38:T38"/>
    <mergeCell ref="U38:W38"/>
    <mergeCell ref="AE5:AG5"/>
    <mergeCell ref="AI5:AK5"/>
    <mergeCell ref="AL5:AN5"/>
    <mergeCell ref="B38:D38"/>
    <mergeCell ref="E38:G38"/>
    <mergeCell ref="AE4:AG4"/>
    <mergeCell ref="AI4:AN4"/>
    <mergeCell ref="AO4:AQ4"/>
    <mergeCell ref="B5:D5"/>
    <mergeCell ref="E5:G5"/>
    <mergeCell ref="H5:J5"/>
    <mergeCell ref="K5:M5"/>
    <mergeCell ref="N5:P5"/>
    <mergeCell ref="R5:T5"/>
    <mergeCell ref="U5:W5"/>
    <mergeCell ref="B4:G4"/>
    <mergeCell ref="H4:M4"/>
    <mergeCell ref="N4:P4"/>
    <mergeCell ref="R4:W4"/>
    <mergeCell ref="X4:AC4"/>
    <mergeCell ref="X5:Z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H40:M63 N40:P63 H69:P78 H7:P26 H96:P97 H28:P33 H27:M27 H80:P92 H79:M79 H94:P95 H93:M9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0606E71C-EDE1-4213-824B-565C773162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9" id="{0E6C994C-E575-4AF5-A36B-164B850DF6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65" id="{0938FFB9-17A2-4930-8F32-8AC3CBB6681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6" id="{AC08D7D1-0D92-4106-9DE1-A0ECDD539A7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10" id="{6AF36EE7-0850-484D-B772-930933B86E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67" id="{DE3B7AEB-D587-4A2F-9CB3-B073A2E42CA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8" id="{7C0447B2-1761-4B42-B1BD-3402DF69F3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11" id="{BE63AD38-9F72-4D83-8078-C84356715C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69" id="{FEB4B1F4-9009-40C8-9633-7E7F89C015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5" id="{28AE5788-4DC8-4068-BD0B-99D38192DD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12" id="{381280A3-80B1-4C68-9228-4AEECE2500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71" id="{611E7313-8E2E-4B7E-BA52-567AD9693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75DBB-21C7-4A7D-861C-587FDB27BCC4}">
  <sheetPr>
    <pageSetUpPr fitToPage="1"/>
  </sheetPr>
  <dimension ref="A1:AG57"/>
  <sheetViews>
    <sheetView showGridLines="0" topLeftCell="A19" workbookViewId="0">
      <selection activeCell="S38" sqref="S38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139</v>
      </c>
      <c r="B1" s="4"/>
    </row>
    <row r="3" spans="1:33">
      <c r="A3" s="1" t="s">
        <v>126</v>
      </c>
    </row>
    <row r="4" spans="1:33" ht="15.75" thickBot="1"/>
    <row r="5" spans="1:33" ht="21.75" customHeight="1">
      <c r="A5" s="420" t="s">
        <v>16</v>
      </c>
      <c r="B5" s="421"/>
      <c r="C5" s="421"/>
      <c r="D5" s="421"/>
      <c r="E5" s="445" t="s">
        <v>55</v>
      </c>
      <c r="F5" s="473"/>
      <c r="G5" s="473"/>
      <c r="H5" s="473"/>
      <c r="I5" s="473"/>
      <c r="J5" s="446"/>
      <c r="L5" s="477" t="s">
        <v>122</v>
      </c>
      <c r="M5" s="473"/>
      <c r="N5" s="473"/>
      <c r="O5" s="473"/>
      <c r="P5" s="473"/>
      <c r="Q5" s="446"/>
      <c r="S5" s="479" t="s">
        <v>149</v>
      </c>
      <c r="T5" s="479"/>
      <c r="U5" s="479"/>
    </row>
    <row r="6" spans="1:33" ht="18.75" customHeight="1">
      <c r="A6" s="422"/>
      <c r="B6" s="423"/>
      <c r="C6" s="423"/>
      <c r="D6" s="423"/>
      <c r="E6" s="471">
        <v>2025</v>
      </c>
      <c r="F6" s="469"/>
      <c r="G6" s="470"/>
      <c r="H6" s="474">
        <v>2026</v>
      </c>
      <c r="I6" s="475"/>
      <c r="J6" s="476"/>
      <c r="L6" s="468">
        <f>E6</f>
        <v>2025</v>
      </c>
      <c r="M6" s="469"/>
      <c r="N6" s="470"/>
      <c r="O6" s="471">
        <f>H6</f>
        <v>2026</v>
      </c>
      <c r="P6" s="469"/>
      <c r="Q6" s="472"/>
      <c r="S6" s="482" t="s">
        <v>121</v>
      </c>
      <c r="T6" s="481" t="s">
        <v>120</v>
      </c>
      <c r="U6" s="423" t="s">
        <v>12</v>
      </c>
    </row>
    <row r="7" spans="1:33" ht="18.75" customHeight="1" thickBot="1">
      <c r="A7" s="454"/>
      <c r="B7" s="462"/>
      <c r="C7" s="462"/>
      <c r="D7" s="462"/>
      <c r="E7" s="99" t="s">
        <v>29</v>
      </c>
      <c r="F7" s="160" t="s">
        <v>30</v>
      </c>
      <c r="G7" s="134" t="s">
        <v>12</v>
      </c>
      <c r="H7" s="345" t="s">
        <v>29</v>
      </c>
      <c r="I7" s="346" t="s">
        <v>30</v>
      </c>
      <c r="J7" s="347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44"/>
      <c r="T7" s="434"/>
      <c r="U7" s="462"/>
    </row>
    <row r="8" spans="1:33" ht="24" customHeight="1" thickBot="1">
      <c r="A8" s="12" t="s">
        <v>20</v>
      </c>
      <c r="B8" s="13"/>
      <c r="C8" s="13"/>
      <c r="D8" s="13"/>
      <c r="E8" s="17">
        <v>12750.49</v>
      </c>
      <c r="F8" s="333">
        <v>7424.920000000001</v>
      </c>
      <c r="G8" s="162">
        <v>20175.41</v>
      </c>
      <c r="H8" s="17">
        <v>10720.61</v>
      </c>
      <c r="I8" s="333">
        <v>6810.5599999999995</v>
      </c>
      <c r="J8" s="18">
        <v>17531.169999999998</v>
      </c>
      <c r="L8" s="327">
        <f t="shared" ref="L8:Q8" si="0">E8/E16</f>
        <v>0.38521466961936213</v>
      </c>
      <c r="M8" s="336">
        <f t="shared" si="0"/>
        <v>0.34393593875141343</v>
      </c>
      <c r="N8" s="331">
        <f t="shared" si="0"/>
        <v>0.36891982652800559</v>
      </c>
      <c r="O8" s="327">
        <f t="shared" si="0"/>
        <v>0.34487704964177612</v>
      </c>
      <c r="P8" s="336">
        <f t="shared" si="0"/>
        <v>0.34323630607306943</v>
      </c>
      <c r="Q8" s="328">
        <f t="shared" si="0"/>
        <v>0.34423778901379409</v>
      </c>
      <c r="S8" s="318">
        <f t="shared" ref="S8:U19" si="1">(H8-E8)/E8</f>
        <v>-0.15920015622928996</v>
      </c>
      <c r="T8" s="322">
        <f t="shared" si="1"/>
        <v>-8.2742979048932699E-2</v>
      </c>
      <c r="U8" s="164">
        <f t="shared" si="1"/>
        <v>-0.13106251620165349</v>
      </c>
    </row>
    <row r="9" spans="1:33" s="3" customFormat="1" ht="24" customHeight="1">
      <c r="A9" s="46"/>
      <c r="B9" s="177" t="s">
        <v>33</v>
      </c>
      <c r="C9" s="177"/>
      <c r="D9" s="178"/>
      <c r="E9" s="39">
        <v>12750.49</v>
      </c>
      <c r="F9" s="153">
        <v>7202.0400000000009</v>
      </c>
      <c r="G9" s="112">
        <v>19952.53</v>
      </c>
      <c r="H9" s="39">
        <v>10693.74</v>
      </c>
      <c r="I9" s="153">
        <v>6587.11</v>
      </c>
      <c r="J9" s="20">
        <v>17280.849999999999</v>
      </c>
      <c r="K9"/>
      <c r="L9" s="338">
        <f t="shared" ref="L9:Q9" si="2">E9/E8</f>
        <v>1</v>
      </c>
      <c r="M9" s="339">
        <f t="shared" si="2"/>
        <v>0.96998216815804073</v>
      </c>
      <c r="N9" s="340">
        <f t="shared" si="2"/>
        <v>0.98895288868974651</v>
      </c>
      <c r="O9" s="338">
        <f t="shared" si="2"/>
        <v>0.99749361277016879</v>
      </c>
      <c r="P9" s="339">
        <f t="shared" si="2"/>
        <v>0.96719065686228445</v>
      </c>
      <c r="Q9" s="340">
        <f t="shared" si="2"/>
        <v>0.98572143216910224</v>
      </c>
      <c r="R9"/>
      <c r="S9" s="319">
        <f t="shared" si="1"/>
        <v>-0.16130752622056094</v>
      </c>
      <c r="T9" s="323">
        <f t="shared" si="1"/>
        <v>-8.5382752664522985E-2</v>
      </c>
      <c r="U9" s="209">
        <f t="shared" si="1"/>
        <v>-0.13390181596018152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/>
      <c r="F10" s="154">
        <v>222.88</v>
      </c>
      <c r="G10" s="119">
        <v>222.88</v>
      </c>
      <c r="H10" s="19">
        <v>26.87</v>
      </c>
      <c r="I10" s="154">
        <v>223.45</v>
      </c>
      <c r="J10" s="20">
        <v>250.32</v>
      </c>
      <c r="L10" s="338">
        <f t="shared" ref="L10:Q10" si="3">E10/E8</f>
        <v>0</v>
      </c>
      <c r="M10" s="339">
        <f t="shared" si="3"/>
        <v>3.0017831841959237E-2</v>
      </c>
      <c r="N10" s="340">
        <f t="shared" si="3"/>
        <v>1.1047111310253422E-2</v>
      </c>
      <c r="O10" s="338">
        <f t="shared" si="3"/>
        <v>2.5063872298311382E-3</v>
      </c>
      <c r="P10" s="339">
        <f t="shared" si="3"/>
        <v>3.2809343137715545E-2</v>
      </c>
      <c r="Q10" s="340">
        <f t="shared" si="3"/>
        <v>1.4278567830897768E-2</v>
      </c>
      <c r="S10" s="319"/>
      <c r="T10" s="323">
        <f t="shared" si="1"/>
        <v>2.5574300071787202E-3</v>
      </c>
      <c r="U10" s="209">
        <f t="shared" si="1"/>
        <v>0.12311557788944723</v>
      </c>
    </row>
    <row r="11" spans="1:33" ht="24" customHeight="1" thickBot="1">
      <c r="A11" s="8"/>
      <c r="B11" t="s">
        <v>36</v>
      </c>
      <c r="E11" s="19"/>
      <c r="F11" s="154"/>
      <c r="G11" s="119"/>
      <c r="H11" s="19"/>
      <c r="I11" s="154"/>
      <c r="J11" s="20"/>
      <c r="L11" s="338">
        <f t="shared" ref="L11:Q11" si="4">E11/E8</f>
        <v>0</v>
      </c>
      <c r="M11" s="339">
        <f t="shared" si="4"/>
        <v>0</v>
      </c>
      <c r="N11" s="340">
        <f t="shared" si="4"/>
        <v>0</v>
      </c>
      <c r="O11" s="338">
        <f t="shared" si="4"/>
        <v>0</v>
      </c>
      <c r="P11" s="339">
        <f t="shared" si="4"/>
        <v>0</v>
      </c>
      <c r="Q11" s="340">
        <f t="shared" si="4"/>
        <v>0</v>
      </c>
      <c r="S11" s="319"/>
      <c r="T11" s="323"/>
      <c r="U11" s="209"/>
    </row>
    <row r="12" spans="1:33" ht="24" customHeight="1" thickBot="1">
      <c r="A12" s="12" t="s">
        <v>21</v>
      </c>
      <c r="B12" s="13"/>
      <c r="C12" s="13"/>
      <c r="D12" s="13"/>
      <c r="E12" s="17">
        <v>20349.21</v>
      </c>
      <c r="F12" s="333">
        <v>14163.17</v>
      </c>
      <c r="G12" s="162">
        <v>34512.379999999997</v>
      </c>
      <c r="H12" s="17">
        <v>20364.7</v>
      </c>
      <c r="I12" s="333">
        <v>13031.630000000003</v>
      </c>
      <c r="J12" s="18">
        <v>33396.33</v>
      </c>
      <c r="L12" s="327">
        <f t="shared" ref="L12:Q12" si="5">E12/E16</f>
        <v>0.61478533038063787</v>
      </c>
      <c r="M12" s="336">
        <f t="shared" si="5"/>
        <v>0.65606406124858663</v>
      </c>
      <c r="N12" s="328">
        <f t="shared" si="5"/>
        <v>0.6310801734719943</v>
      </c>
      <c r="O12" s="327">
        <f t="shared" si="5"/>
        <v>0.65512295035822388</v>
      </c>
      <c r="P12" s="336">
        <f t="shared" si="5"/>
        <v>0.65676369392693035</v>
      </c>
      <c r="Q12" s="328">
        <f t="shared" si="5"/>
        <v>0.65576221098620591</v>
      </c>
      <c r="S12" s="320">
        <f t="shared" si="1"/>
        <v>7.6120891179567171E-4</v>
      </c>
      <c r="T12" s="324">
        <f t="shared" si="1"/>
        <v>-7.9893131269341347E-2</v>
      </c>
      <c r="U12" s="321">
        <f t="shared" si="1"/>
        <v>-3.2337671293605243E-2</v>
      </c>
    </row>
    <row r="13" spans="1:33" s="3" customFormat="1" ht="24" customHeight="1">
      <c r="A13" s="46"/>
      <c r="B13" s="3" t="s">
        <v>33</v>
      </c>
      <c r="E13" s="31">
        <v>20276.919999999998</v>
      </c>
      <c r="F13" s="334">
        <v>13648.619999999999</v>
      </c>
      <c r="G13" s="350">
        <v>33925.539999999994</v>
      </c>
      <c r="H13" s="31">
        <v>20153.75</v>
      </c>
      <c r="I13" s="334">
        <v>12272.650000000003</v>
      </c>
      <c r="J13" s="348">
        <v>32426.400000000001</v>
      </c>
      <c r="K13"/>
      <c r="L13" s="329">
        <f>E13/G13</f>
        <v>0.59768893877591933</v>
      </c>
      <c r="M13" s="337">
        <f>F13/G13</f>
        <v>0.40231106122408078</v>
      </c>
      <c r="N13" s="330">
        <f t="shared" ref="N13:N15" si="6">L13+M13</f>
        <v>1</v>
      </c>
      <c r="O13" s="329">
        <f>H13/J13</f>
        <v>0.62152289492512269</v>
      </c>
      <c r="P13" s="337">
        <f>I13/J13</f>
        <v>0.37847710507487736</v>
      </c>
      <c r="Q13" s="330">
        <f t="shared" ref="Q13:Q15" si="7">O13+P13</f>
        <v>1</v>
      </c>
      <c r="R13"/>
      <c r="S13" s="319">
        <f t="shared" si="1"/>
        <v>-6.0743939414860965E-3</v>
      </c>
      <c r="T13" s="323">
        <f t="shared" si="1"/>
        <v>-0.10081385517363629</v>
      </c>
      <c r="U13" s="209">
        <f t="shared" si="1"/>
        <v>-4.4189127129590049E-2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72.290000000000006</v>
      </c>
      <c r="F14" s="154">
        <v>514.43999999999994</v>
      </c>
      <c r="G14" s="119">
        <v>586.7299999999999</v>
      </c>
      <c r="H14" s="19">
        <v>210.95</v>
      </c>
      <c r="I14" s="154">
        <v>758.92000000000007</v>
      </c>
      <c r="J14" s="20">
        <v>969.87000000000012</v>
      </c>
      <c r="L14" s="338">
        <f>E14/G14</f>
        <v>0.12320829001414622</v>
      </c>
      <c r="M14" s="339">
        <f>F14/G14</f>
        <v>0.87679170998585387</v>
      </c>
      <c r="N14" s="340">
        <f t="shared" si="6"/>
        <v>1</v>
      </c>
      <c r="O14" s="338">
        <f>H14/J14</f>
        <v>0.2175033767412127</v>
      </c>
      <c r="P14" s="339">
        <f>I14/J14</f>
        <v>0.78249662325878722</v>
      </c>
      <c r="Q14" s="340">
        <f t="shared" si="7"/>
        <v>0.99999999999999989</v>
      </c>
      <c r="S14" s="319">
        <f t="shared" si="1"/>
        <v>1.9181076220777418</v>
      </c>
      <c r="T14" s="323">
        <f t="shared" si="1"/>
        <v>0.47523520721561341</v>
      </c>
      <c r="U14" s="209">
        <f t="shared" si="1"/>
        <v>0.65300905015935828</v>
      </c>
    </row>
    <row r="15" spans="1:33" ht="24" customHeight="1" thickBot="1">
      <c r="A15" s="8"/>
      <c r="B15" t="s">
        <v>36</v>
      </c>
      <c r="E15" s="19"/>
      <c r="F15" s="154">
        <v>0.11</v>
      </c>
      <c r="G15" s="119">
        <v>0.11</v>
      </c>
      <c r="H15" s="19"/>
      <c r="I15" s="154">
        <v>0.06</v>
      </c>
      <c r="J15" s="20">
        <v>0.06</v>
      </c>
      <c r="L15" s="341">
        <f>E15/G15</f>
        <v>0</v>
      </c>
      <c r="M15" s="342">
        <f>F15/G15</f>
        <v>1</v>
      </c>
      <c r="N15" s="343">
        <f t="shared" si="6"/>
        <v>1</v>
      </c>
      <c r="O15" s="341">
        <f>H15/J15</f>
        <v>0</v>
      </c>
      <c r="P15" s="342">
        <f>I15/J15</f>
        <v>1</v>
      </c>
      <c r="Q15" s="343">
        <f t="shared" si="7"/>
        <v>1</v>
      </c>
      <c r="S15" s="319"/>
      <c r="T15" s="323">
        <f t="shared" si="1"/>
        <v>-0.45454545454545459</v>
      </c>
      <c r="U15" s="209">
        <f t="shared" si="1"/>
        <v>-0.45454545454545459</v>
      </c>
    </row>
    <row r="16" spans="1:33" ht="24" customHeight="1" thickBot="1">
      <c r="A16" s="12" t="s">
        <v>12</v>
      </c>
      <c r="B16" s="13"/>
      <c r="C16" s="13"/>
      <c r="D16" s="13"/>
      <c r="E16" s="17">
        <v>33099.699999999997</v>
      </c>
      <c r="F16" s="333">
        <v>21588.09</v>
      </c>
      <c r="G16" s="162">
        <v>54687.79</v>
      </c>
      <c r="H16" s="17">
        <v>31085.31</v>
      </c>
      <c r="I16" s="333">
        <v>19842.190000000006</v>
      </c>
      <c r="J16" s="18">
        <v>50927.5</v>
      </c>
      <c r="L16" s="327">
        <f>L8+L12</f>
        <v>1</v>
      </c>
      <c r="M16" s="336">
        <f t="shared" ref="M16:Q16" si="8">M8+M12</f>
        <v>1</v>
      </c>
      <c r="N16" s="331">
        <f t="shared" si="8"/>
        <v>0.99999999999999989</v>
      </c>
      <c r="O16" s="327">
        <f t="shared" si="8"/>
        <v>1</v>
      </c>
      <c r="P16" s="336">
        <f t="shared" si="8"/>
        <v>0.99999999999999978</v>
      </c>
      <c r="Q16" s="328">
        <f t="shared" si="8"/>
        <v>1</v>
      </c>
      <c r="S16" s="320">
        <f t="shared" si="1"/>
        <v>-6.0858255512889724E-2</v>
      </c>
      <c r="T16" s="324">
        <f t="shared" si="1"/>
        <v>-8.0873296340713524E-2</v>
      </c>
      <c r="U16" s="321">
        <f t="shared" si="1"/>
        <v>-6.8759223951086718E-2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33027.409999999996</v>
      </c>
      <c r="F17" s="335">
        <f t="shared" ref="F17:G19" si="9">F9+F13</f>
        <v>20850.66</v>
      </c>
      <c r="G17" s="317">
        <f t="shared" si="9"/>
        <v>53878.069999999992</v>
      </c>
      <c r="H17" s="180">
        <f>H9+H13</f>
        <v>30847.489999999998</v>
      </c>
      <c r="I17" s="335">
        <f t="shared" ref="I17:J19" si="10">I9+I13</f>
        <v>18859.760000000002</v>
      </c>
      <c r="J17" s="349">
        <f t="shared" si="10"/>
        <v>49707.25</v>
      </c>
      <c r="K17"/>
      <c r="L17" s="329">
        <f t="shared" ref="L17:Q17" si="11">E17/E16</f>
        <v>0.99781599228996032</v>
      </c>
      <c r="M17" s="337">
        <f t="shared" si="11"/>
        <v>0.9658408872670069</v>
      </c>
      <c r="N17" s="332">
        <f t="shared" si="11"/>
        <v>0.98519376994389407</v>
      </c>
      <c r="O17" s="329">
        <f t="shared" si="11"/>
        <v>0.99234944094171806</v>
      </c>
      <c r="P17" s="337">
        <f t="shared" si="11"/>
        <v>0.95048782417666577</v>
      </c>
      <c r="Q17" s="330">
        <f t="shared" si="11"/>
        <v>0.97603946787099305</v>
      </c>
      <c r="R17"/>
      <c r="S17" s="319">
        <f t="shared" si="1"/>
        <v>-6.6003359028152631E-2</v>
      </c>
      <c r="T17" s="323">
        <f t="shared" si="1"/>
        <v>-9.5483788043160156E-2</v>
      </c>
      <c r="U17" s="209">
        <f t="shared" si="1"/>
        <v>-7.741220129080334E-2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72.290000000000006</v>
      </c>
      <c r="F18" s="154">
        <f t="shared" si="9"/>
        <v>737.31999999999994</v>
      </c>
      <c r="G18" s="119">
        <f t="shared" si="9"/>
        <v>809.6099999999999</v>
      </c>
      <c r="H18" s="19">
        <f>H10+H14</f>
        <v>237.82</v>
      </c>
      <c r="I18" s="154">
        <f t="shared" si="10"/>
        <v>982.37000000000012</v>
      </c>
      <c r="J18" s="20">
        <f t="shared" si="10"/>
        <v>1220.19</v>
      </c>
      <c r="L18" s="338">
        <f t="shared" ref="L18:Q18" si="12">E18/E16</f>
        <v>2.1840077100396685E-3</v>
      </c>
      <c r="M18" s="339">
        <f t="shared" si="12"/>
        <v>3.4154017330852333E-2</v>
      </c>
      <c r="N18" s="316">
        <f t="shared" si="12"/>
        <v>1.4804218638200591E-2</v>
      </c>
      <c r="O18" s="338">
        <f t="shared" si="12"/>
        <v>7.6505590582818693E-3</v>
      </c>
      <c r="P18" s="339">
        <f t="shared" si="12"/>
        <v>4.9509151963568532E-2</v>
      </c>
      <c r="Q18" s="340">
        <f t="shared" si="12"/>
        <v>2.3959353983604145E-2</v>
      </c>
      <c r="S18" s="319">
        <f t="shared" si="1"/>
        <v>2.2898049522755564</v>
      </c>
      <c r="T18" s="323">
        <f t="shared" si="1"/>
        <v>0.33235230293495388</v>
      </c>
      <c r="U18" s="209">
        <f t="shared" si="1"/>
        <v>0.50713306406788483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0</v>
      </c>
      <c r="F19" s="155">
        <f t="shared" si="9"/>
        <v>0.11</v>
      </c>
      <c r="G19" s="123">
        <f t="shared" si="9"/>
        <v>0.11</v>
      </c>
      <c r="H19" s="21">
        <f>H11+H15</f>
        <v>0</v>
      </c>
      <c r="I19" s="155">
        <f t="shared" si="10"/>
        <v>0.06</v>
      </c>
      <c r="J19" s="22">
        <f t="shared" si="10"/>
        <v>0.06</v>
      </c>
      <c r="L19" s="341">
        <f t="shared" ref="L19:Q19" si="13">E19/E16</f>
        <v>0</v>
      </c>
      <c r="M19" s="342">
        <f t="shared" si="13"/>
        <v>5.0954021407174048E-6</v>
      </c>
      <c r="N19" s="344">
        <f t="shared" si="13"/>
        <v>2.0114179051667659E-6</v>
      </c>
      <c r="O19" s="341">
        <f t="shared" si="13"/>
        <v>0</v>
      </c>
      <c r="P19" s="342">
        <f t="shared" si="13"/>
        <v>3.0238597654795151E-6</v>
      </c>
      <c r="Q19" s="343">
        <f t="shared" si="13"/>
        <v>1.1781454027784594E-6</v>
      </c>
      <c r="S19" s="325"/>
      <c r="T19" s="326">
        <f t="shared" si="1"/>
        <v>-0.45454545454545459</v>
      </c>
      <c r="U19" s="208">
        <f t="shared" si="1"/>
        <v>-0.45454545454545459</v>
      </c>
    </row>
    <row r="20" spans="1:33" ht="6.75" customHeight="1"/>
    <row r="22" spans="1:33" ht="25.5" customHeight="1">
      <c r="A22" s="1" t="s">
        <v>125</v>
      </c>
    </row>
    <row r="23" spans="1:33" ht="15.75" thickBot="1"/>
    <row r="24" spans="1:33" ht="21.75" customHeight="1">
      <c r="A24" s="420" t="s">
        <v>16</v>
      </c>
      <c r="B24" s="421"/>
      <c r="C24" s="421"/>
      <c r="D24" s="421"/>
      <c r="E24" s="445" t="str">
        <f>E5</f>
        <v>jan</v>
      </c>
      <c r="F24" s="473"/>
      <c r="G24" s="473"/>
      <c r="H24" s="473"/>
      <c r="I24" s="473"/>
      <c r="J24" s="446"/>
      <c r="L24" s="477" t="s">
        <v>122</v>
      </c>
      <c r="M24" s="473"/>
      <c r="N24" s="473"/>
      <c r="O24" s="473"/>
      <c r="P24" s="473"/>
      <c r="Q24" s="446"/>
      <c r="S24" s="479" t="s">
        <v>149</v>
      </c>
      <c r="T24" s="479"/>
      <c r="U24" s="479"/>
    </row>
    <row r="25" spans="1:33" ht="18.75" customHeight="1">
      <c r="A25" s="422"/>
      <c r="B25" s="423"/>
      <c r="C25" s="423"/>
      <c r="D25" s="423"/>
      <c r="E25" s="471">
        <f>E6</f>
        <v>2025</v>
      </c>
      <c r="F25" s="469"/>
      <c r="G25" s="470"/>
      <c r="H25" s="474">
        <f>H6</f>
        <v>2026</v>
      </c>
      <c r="I25" s="475"/>
      <c r="J25" s="476"/>
      <c r="L25" s="468">
        <f>E25</f>
        <v>2025</v>
      </c>
      <c r="M25" s="469"/>
      <c r="N25" s="470"/>
      <c r="O25" s="471">
        <f>H25</f>
        <v>2026</v>
      </c>
      <c r="P25" s="469"/>
      <c r="Q25" s="472"/>
      <c r="S25" s="482" t="s">
        <v>121</v>
      </c>
      <c r="T25" s="481" t="s">
        <v>120</v>
      </c>
      <c r="U25" s="423" t="s">
        <v>12</v>
      </c>
    </row>
    <row r="26" spans="1:33" ht="18.75" customHeight="1" thickBot="1">
      <c r="A26" s="454"/>
      <c r="B26" s="462"/>
      <c r="C26" s="462"/>
      <c r="D26" s="462"/>
      <c r="E26" s="99" t="s">
        <v>29</v>
      </c>
      <c r="F26" s="160" t="s">
        <v>30</v>
      </c>
      <c r="G26" s="134" t="s">
        <v>12</v>
      </c>
      <c r="H26" s="345" t="s">
        <v>29</v>
      </c>
      <c r="I26" s="346" t="s">
        <v>30</v>
      </c>
      <c r="J26" s="347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44"/>
      <c r="T26" s="434"/>
      <c r="U26" s="462"/>
    </row>
    <row r="27" spans="1:33" ht="24" customHeight="1" thickBot="1">
      <c r="A27" s="12" t="s">
        <v>20</v>
      </c>
      <c r="B27" s="13"/>
      <c r="C27" s="13"/>
      <c r="D27" s="13"/>
      <c r="E27" s="17">
        <v>2967.4280000000003</v>
      </c>
      <c r="F27" s="333">
        <v>2686.5890000000004</v>
      </c>
      <c r="G27" s="162">
        <v>5654.0169999999998</v>
      </c>
      <c r="H27" s="17">
        <v>2771.4529999999991</v>
      </c>
      <c r="I27" s="333">
        <v>2488.0969999999998</v>
      </c>
      <c r="J27" s="18">
        <v>5259.5499999999993</v>
      </c>
      <c r="L27" s="327">
        <f t="shared" ref="L27:Q27" si="14">E27/E35</f>
        <v>0.32830949532821119</v>
      </c>
      <c r="M27" s="336">
        <f t="shared" si="14"/>
        <v>0.26335506075394594</v>
      </c>
      <c r="N27" s="331">
        <f t="shared" si="14"/>
        <v>0.29386930900847047</v>
      </c>
      <c r="O27" s="327">
        <f t="shared" si="14"/>
        <v>0.3111630791644181</v>
      </c>
      <c r="P27" s="336">
        <f t="shared" si="14"/>
        <v>0.278725347267265</v>
      </c>
      <c r="Q27" s="328">
        <f t="shared" si="14"/>
        <v>0.29492607488443617</v>
      </c>
      <c r="S27" s="318">
        <f t="shared" ref="S27:U38" si="15">(H27-E27)/E27</f>
        <v>-6.6042040447148592E-2</v>
      </c>
      <c r="T27" s="322">
        <f t="shared" si="15"/>
        <v>-7.3882532832525036E-2</v>
      </c>
      <c r="U27" s="164">
        <f t="shared" si="15"/>
        <v>-6.9767565254933009E-2</v>
      </c>
    </row>
    <row r="28" spans="1:33" ht="24" customHeight="1">
      <c r="A28" s="46"/>
      <c r="B28" s="177" t="s">
        <v>33</v>
      </c>
      <c r="C28" s="177"/>
      <c r="D28" s="178"/>
      <c r="E28" s="39">
        <v>2967.4280000000003</v>
      </c>
      <c r="F28" s="153">
        <v>2638.1440000000002</v>
      </c>
      <c r="G28" s="112">
        <v>5605.5720000000001</v>
      </c>
      <c r="H28" s="39">
        <v>2763.6539999999991</v>
      </c>
      <c r="I28" s="153">
        <v>2440.9309999999996</v>
      </c>
      <c r="J28" s="20">
        <v>5204.5849999999991</v>
      </c>
      <c r="L28" s="338">
        <f t="shared" ref="L28:Q28" si="16">E28/E27</f>
        <v>1</v>
      </c>
      <c r="M28" s="339">
        <f t="shared" si="16"/>
        <v>0.98196784100582557</v>
      </c>
      <c r="N28" s="340">
        <f t="shared" si="16"/>
        <v>0.99143175551117024</v>
      </c>
      <c r="O28" s="338">
        <f t="shared" si="16"/>
        <v>0.99718595263928345</v>
      </c>
      <c r="P28" s="339">
        <f t="shared" si="16"/>
        <v>0.98104334356739298</v>
      </c>
      <c r="Q28" s="340">
        <f t="shared" si="16"/>
        <v>0.98954948617277139</v>
      </c>
      <c r="S28" s="319">
        <f t="shared" si="15"/>
        <v>-6.8670242378248508E-2</v>
      </c>
      <c r="T28" s="323">
        <f t="shared" si="15"/>
        <v>-7.4754448582033672E-2</v>
      </c>
      <c r="U28" s="209">
        <f t="shared" si="15"/>
        <v>-7.1533645451347508E-2</v>
      </c>
    </row>
    <row r="29" spans="1:33" ht="24" customHeight="1">
      <c r="A29" s="8"/>
      <c r="B29" t="s">
        <v>37</v>
      </c>
      <c r="E29" s="19"/>
      <c r="F29" s="154">
        <v>48.445</v>
      </c>
      <c r="G29" s="119">
        <v>48.445</v>
      </c>
      <c r="H29" s="19">
        <v>7.7989999999999995</v>
      </c>
      <c r="I29" s="154">
        <v>47.165999999999997</v>
      </c>
      <c r="J29" s="20">
        <v>54.964999999999996</v>
      </c>
      <c r="L29" s="338">
        <f t="shared" ref="L29:Q29" si="17">E29/E27</f>
        <v>0</v>
      </c>
      <c r="M29" s="339">
        <f t="shared" si="17"/>
        <v>1.8032158994174395E-2</v>
      </c>
      <c r="N29" s="340">
        <f t="shared" si="17"/>
        <v>8.5682444888298005E-3</v>
      </c>
      <c r="O29" s="338">
        <f t="shared" si="17"/>
        <v>2.8140473607165635E-3</v>
      </c>
      <c r="P29" s="339">
        <f t="shared" si="17"/>
        <v>1.8956656432606928E-2</v>
      </c>
      <c r="Q29" s="340">
        <f t="shared" si="17"/>
        <v>1.0450513827228567E-2</v>
      </c>
      <c r="S29" s="319"/>
      <c r="T29" s="323">
        <f t="shared" si="15"/>
        <v>-2.6401073382186054E-2</v>
      </c>
      <c r="U29" s="209">
        <f t="shared" si="15"/>
        <v>0.1345856125503147</v>
      </c>
    </row>
    <row r="30" spans="1:33" ht="24" customHeight="1" thickBot="1">
      <c r="A30" s="8"/>
      <c r="B30" t="s">
        <v>36</v>
      </c>
      <c r="E30" s="19"/>
      <c r="F30" s="154"/>
      <c r="G30" s="119"/>
      <c r="H30" s="19"/>
      <c r="I30" s="154"/>
      <c r="J30" s="20"/>
      <c r="L30" s="338">
        <f t="shared" ref="L30:Q30" si="18">E30/E27</f>
        <v>0</v>
      </c>
      <c r="M30" s="339">
        <f t="shared" si="18"/>
        <v>0</v>
      </c>
      <c r="N30" s="340">
        <f t="shared" si="18"/>
        <v>0</v>
      </c>
      <c r="O30" s="338">
        <f t="shared" si="18"/>
        <v>0</v>
      </c>
      <c r="P30" s="339">
        <f t="shared" si="18"/>
        <v>0</v>
      </c>
      <c r="Q30" s="340">
        <f t="shared" si="18"/>
        <v>0</v>
      </c>
      <c r="S30" s="319"/>
      <c r="T30" s="323"/>
      <c r="U30" s="209"/>
    </row>
    <row r="31" spans="1:33" ht="24" customHeight="1" thickBot="1">
      <c r="A31" s="12" t="s">
        <v>21</v>
      </c>
      <c r="B31" s="13"/>
      <c r="C31" s="13"/>
      <c r="D31" s="13"/>
      <c r="E31" s="17">
        <v>6071.0800000000027</v>
      </c>
      <c r="F31" s="333">
        <v>7514.8060000000005</v>
      </c>
      <c r="G31" s="162">
        <v>13585.886000000002</v>
      </c>
      <c r="H31" s="17">
        <v>6135.3010000000049</v>
      </c>
      <c r="I31" s="333">
        <v>6438.6009999999997</v>
      </c>
      <c r="J31" s="18">
        <v>12573.902000000006</v>
      </c>
      <c r="L31" s="327">
        <f t="shared" ref="L31:Q31" si="19">E31/E35</f>
        <v>0.67169050467178881</v>
      </c>
      <c r="M31" s="336">
        <f t="shared" si="19"/>
        <v>0.73664493924605412</v>
      </c>
      <c r="N31" s="328">
        <f t="shared" si="19"/>
        <v>0.70613069099152936</v>
      </c>
      <c r="O31" s="327">
        <f t="shared" si="19"/>
        <v>0.68883692083558179</v>
      </c>
      <c r="P31" s="336">
        <f t="shared" si="19"/>
        <v>0.72127465273273506</v>
      </c>
      <c r="Q31" s="328">
        <f t="shared" si="19"/>
        <v>0.70507392511556388</v>
      </c>
      <c r="S31" s="320">
        <f t="shared" si="15"/>
        <v>1.0578183782786958E-2</v>
      </c>
      <c r="T31" s="324">
        <f t="shared" si="15"/>
        <v>-0.1432112818348206</v>
      </c>
      <c r="U31" s="321">
        <f t="shared" si="15"/>
        <v>-7.4487891330752856E-2</v>
      </c>
    </row>
    <row r="32" spans="1:33" ht="24" customHeight="1">
      <c r="A32" s="46"/>
      <c r="B32" s="3" t="s">
        <v>33</v>
      </c>
      <c r="C32" s="3"/>
      <c r="D32" s="3"/>
      <c r="E32" s="19">
        <v>6053.0090000000027</v>
      </c>
      <c r="F32" s="154">
        <v>7377.6850000000004</v>
      </c>
      <c r="G32" s="119">
        <v>13430.694000000003</v>
      </c>
      <c r="H32" s="19">
        <v>6086.9370000000054</v>
      </c>
      <c r="I32" s="154">
        <v>6250.7669999999998</v>
      </c>
      <c r="J32" s="20">
        <v>12337.704000000005</v>
      </c>
      <c r="L32" s="329">
        <f>E32/G32</f>
        <v>0.45068475240371059</v>
      </c>
      <c r="M32" s="337">
        <f>F32/G32</f>
        <v>0.54931524759628947</v>
      </c>
      <c r="N32" s="330">
        <f>J32/$J$31</f>
        <v>0.98121521863300665</v>
      </c>
      <c r="O32" s="329">
        <f>H32/J32</f>
        <v>0.49336059610442939</v>
      </c>
      <c r="P32" s="337">
        <f>I32/J32</f>
        <v>0.50663940389557061</v>
      </c>
      <c r="Q32" s="330">
        <f>J32/J31</f>
        <v>0.98121521863300665</v>
      </c>
      <c r="S32" s="319">
        <f t="shared" si="15"/>
        <v>5.6051461347575394E-3</v>
      </c>
      <c r="T32" s="323">
        <f t="shared" si="15"/>
        <v>-0.15274683047595561</v>
      </c>
      <c r="U32" s="209">
        <f t="shared" si="15"/>
        <v>-8.1380009104518175E-2</v>
      </c>
    </row>
    <row r="33" spans="1:21" ht="24" customHeight="1">
      <c r="A33" s="8"/>
      <c r="B33" s="3" t="s">
        <v>37</v>
      </c>
      <c r="D33" s="3"/>
      <c r="E33" s="19">
        <v>18.070999999999998</v>
      </c>
      <c r="F33" s="154">
        <v>136.88299999999998</v>
      </c>
      <c r="G33" s="119">
        <v>154.95399999999998</v>
      </c>
      <c r="H33" s="19">
        <v>48.364000000000004</v>
      </c>
      <c r="I33" s="154">
        <v>180.91600000000003</v>
      </c>
      <c r="J33" s="20">
        <v>229.28000000000003</v>
      </c>
      <c r="L33" s="338">
        <f>E33/G33</f>
        <v>0.1166217070872646</v>
      </c>
      <c r="M33" s="339">
        <f>F33/G33</f>
        <v>0.8833782929127354</v>
      </c>
      <c r="N33" s="403">
        <f t="shared" ref="N33:N34" si="20">J33/$J$31</f>
        <v>1.8234594161780481E-2</v>
      </c>
      <c r="O33" s="338">
        <f>H33/J33</f>
        <v>0.21093859036985343</v>
      </c>
      <c r="P33" s="339">
        <f>I33/J33</f>
        <v>0.78906140963014659</v>
      </c>
      <c r="Q33" s="340">
        <f>J33/J31</f>
        <v>1.8234594161780481E-2</v>
      </c>
      <c r="S33" s="319">
        <f t="shared" si="15"/>
        <v>1.6763322450334797</v>
      </c>
      <c r="T33" s="323">
        <f t="shared" si="15"/>
        <v>0.32168348151340964</v>
      </c>
      <c r="U33" s="209">
        <f t="shared" si="15"/>
        <v>0.47966493281877243</v>
      </c>
    </row>
    <row r="34" spans="1:21" ht="24" customHeight="1" thickBot="1">
      <c r="A34" s="8"/>
      <c r="B34" t="s">
        <v>36</v>
      </c>
      <c r="E34" s="19"/>
      <c r="F34" s="154">
        <v>0.23799999999999999</v>
      </c>
      <c r="G34" s="119">
        <v>0.23799999999999999</v>
      </c>
      <c r="H34" s="19"/>
      <c r="I34" s="154">
        <v>6.9180000000000001</v>
      </c>
      <c r="J34" s="20">
        <v>6.9180000000000001</v>
      </c>
      <c r="L34" s="341">
        <f>E34/G34</f>
        <v>0</v>
      </c>
      <c r="M34" s="342">
        <f>F34/G34</f>
        <v>1</v>
      </c>
      <c r="N34" s="340">
        <f t="shared" si="20"/>
        <v>5.5018720521282866E-4</v>
      </c>
      <c r="O34" s="341">
        <f>H34/J34</f>
        <v>0</v>
      </c>
      <c r="P34" s="342">
        <f>I34/J34</f>
        <v>1</v>
      </c>
      <c r="Q34" s="343">
        <f>J34/J31</f>
        <v>5.5018720521282866E-4</v>
      </c>
      <c r="S34" s="319"/>
      <c r="T34" s="323">
        <f t="shared" si="15"/>
        <v>28.067226890756302</v>
      </c>
      <c r="U34" s="209">
        <f t="shared" si="15"/>
        <v>28.067226890756302</v>
      </c>
    </row>
    <row r="35" spans="1:21" ht="24" customHeight="1" thickBot="1">
      <c r="A35" s="12" t="s">
        <v>12</v>
      </c>
      <c r="B35" s="13"/>
      <c r="C35" s="13"/>
      <c r="D35" s="13"/>
      <c r="E35" s="17">
        <v>9038.5080000000034</v>
      </c>
      <c r="F35" s="333">
        <v>10201.395</v>
      </c>
      <c r="G35" s="162">
        <v>19239.903000000006</v>
      </c>
      <c r="H35" s="17">
        <v>8906.7540000000045</v>
      </c>
      <c r="I35" s="333">
        <v>8926.6979999999985</v>
      </c>
      <c r="J35" s="18">
        <v>17833.452000000005</v>
      </c>
      <c r="L35" s="327">
        <f>L27+L31</f>
        <v>1</v>
      </c>
      <c r="M35" s="336">
        <f t="shared" ref="M35:Q35" si="21">M27+M31</f>
        <v>1</v>
      </c>
      <c r="N35" s="331">
        <f t="shared" si="21"/>
        <v>0.99999999999999978</v>
      </c>
      <c r="O35" s="327">
        <f t="shared" si="21"/>
        <v>0.99999999999999989</v>
      </c>
      <c r="P35" s="336">
        <f t="shared" si="21"/>
        <v>1</v>
      </c>
      <c r="Q35" s="328">
        <f t="shared" si="21"/>
        <v>1</v>
      </c>
      <c r="S35" s="320">
        <f t="shared" si="15"/>
        <v>-1.4576963366077559E-2</v>
      </c>
      <c r="T35" s="324">
        <f t="shared" si="15"/>
        <v>-0.12495320492932603</v>
      </c>
      <c r="U35" s="321">
        <f t="shared" si="15"/>
        <v>-7.3100732368557186E-2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9020.4370000000035</v>
      </c>
      <c r="F36" s="335">
        <f t="shared" ref="F36:G38" si="22">F28+F32</f>
        <v>10015.829000000002</v>
      </c>
      <c r="G36" s="317">
        <f t="shared" si="22"/>
        <v>19036.266000000003</v>
      </c>
      <c r="H36" s="180">
        <f>H28+H32</f>
        <v>8850.591000000004</v>
      </c>
      <c r="I36" s="335">
        <f t="shared" ref="I36:J38" si="23">I28+I32</f>
        <v>8691.6980000000003</v>
      </c>
      <c r="J36" s="349">
        <f t="shared" si="23"/>
        <v>17542.289000000004</v>
      </c>
      <c r="L36" s="329">
        <f>E36/E35</f>
        <v>0.99800066559657852</v>
      </c>
      <c r="M36" s="337">
        <f t="shared" ref="M36:Q36" si="24">F36/F35</f>
        <v>0.98180974268715226</v>
      </c>
      <c r="N36" s="332">
        <f t="shared" si="24"/>
        <v>0.98941590298038395</v>
      </c>
      <c r="O36" s="329">
        <f t="shared" si="24"/>
        <v>0.99369433578158772</v>
      </c>
      <c r="P36" s="337">
        <f t="shared" si="24"/>
        <v>0.97367447627330972</v>
      </c>
      <c r="Q36" s="330">
        <f t="shared" si="24"/>
        <v>0.9836732114455462</v>
      </c>
      <c r="S36" s="319">
        <f t="shared" si="15"/>
        <v>-1.8829021254735161E-2</v>
      </c>
      <c r="T36" s="323">
        <f t="shared" si="15"/>
        <v>-0.13220383455029044</v>
      </c>
      <c r="U36" s="209">
        <f t="shared" si="15"/>
        <v>-7.848056966634101E-2</v>
      </c>
    </row>
    <row r="37" spans="1:21" ht="24" customHeight="1">
      <c r="A37" s="8"/>
      <c r="B37" s="3" t="s">
        <v>37</v>
      </c>
      <c r="C37" s="3"/>
      <c r="D37" s="183"/>
      <c r="E37" s="19">
        <f>E29+E33</f>
        <v>18.070999999999998</v>
      </c>
      <c r="F37" s="154">
        <f t="shared" si="22"/>
        <v>185.32799999999997</v>
      </c>
      <c r="G37" s="119">
        <f t="shared" si="22"/>
        <v>203.39899999999997</v>
      </c>
      <c r="H37" s="19">
        <f>H29+H33</f>
        <v>56.163000000000004</v>
      </c>
      <c r="I37" s="154">
        <f t="shared" si="23"/>
        <v>228.08200000000002</v>
      </c>
      <c r="J37" s="20">
        <f t="shared" si="23"/>
        <v>284.245</v>
      </c>
      <c r="L37" s="338">
        <f>E37/E35</f>
        <v>1.9993344034214488E-3</v>
      </c>
      <c r="M37" s="339">
        <f t="shared" ref="M37:Q37" si="25">F37/F35</f>
        <v>1.8166927170254654E-2</v>
      </c>
      <c r="N37" s="316">
        <f t="shared" si="25"/>
        <v>1.0571726894880911E-2</v>
      </c>
      <c r="O37" s="338">
        <f t="shared" si="25"/>
        <v>6.3056642184122266E-3</v>
      </c>
      <c r="P37" s="339">
        <f t="shared" si="25"/>
        <v>2.5550545117578757E-2</v>
      </c>
      <c r="Q37" s="340">
        <f t="shared" si="25"/>
        <v>1.5938865902125957E-2</v>
      </c>
      <c r="S37" s="319">
        <f t="shared" si="15"/>
        <v>2.1079076974157496</v>
      </c>
      <c r="T37" s="323">
        <f t="shared" si="15"/>
        <v>0.23069368902702264</v>
      </c>
      <c r="U37" s="209">
        <f t="shared" si="15"/>
        <v>0.39747491383930128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0</v>
      </c>
      <c r="F38" s="155">
        <f t="shared" si="22"/>
        <v>0.23799999999999999</v>
      </c>
      <c r="G38" s="123">
        <f t="shared" si="22"/>
        <v>0.23799999999999999</v>
      </c>
      <c r="H38" s="21">
        <f>H30+H34</f>
        <v>0</v>
      </c>
      <c r="I38" s="155">
        <f t="shared" si="23"/>
        <v>6.9180000000000001</v>
      </c>
      <c r="J38" s="22">
        <f t="shared" si="23"/>
        <v>6.9180000000000001</v>
      </c>
      <c r="L38" s="341">
        <f>E38/E35</f>
        <v>0</v>
      </c>
      <c r="M38" s="342">
        <f t="shared" ref="M38:Q38" si="26">F38/F35</f>
        <v>2.3330142593243374E-5</v>
      </c>
      <c r="N38" s="344">
        <f t="shared" si="26"/>
        <v>1.2370124735036341E-5</v>
      </c>
      <c r="O38" s="341">
        <f t="shared" si="26"/>
        <v>0</v>
      </c>
      <c r="P38" s="342">
        <f t="shared" si="26"/>
        <v>7.7497860911167837E-4</v>
      </c>
      <c r="Q38" s="343">
        <f t="shared" si="26"/>
        <v>3.8792265232777135E-4</v>
      </c>
      <c r="S38" s="325"/>
      <c r="T38" s="326">
        <f t="shared" si="15"/>
        <v>28.067226890756302</v>
      </c>
      <c r="U38" s="208">
        <f t="shared" si="15"/>
        <v>28.067226890756302</v>
      </c>
    </row>
    <row r="41" spans="1:21">
      <c r="A41" s="1" t="s">
        <v>124</v>
      </c>
    </row>
    <row r="42" spans="1:21" ht="15.75" thickBot="1"/>
    <row r="43" spans="1:21" ht="22.5" customHeight="1">
      <c r="A43" s="420" t="s">
        <v>16</v>
      </c>
      <c r="B43" s="421"/>
      <c r="C43" s="421"/>
      <c r="D43" s="421"/>
      <c r="E43" s="445" t="str">
        <f>E24</f>
        <v>jan</v>
      </c>
      <c r="F43" s="473"/>
      <c r="G43" s="473"/>
      <c r="H43" s="473"/>
      <c r="I43" s="473"/>
      <c r="J43" s="446"/>
      <c r="L43" s="478" t="s">
        <v>149</v>
      </c>
      <c r="M43" s="479"/>
      <c r="N43" s="479"/>
    </row>
    <row r="44" spans="1:21" ht="18.75" customHeight="1">
      <c r="A44" s="422"/>
      <c r="B44" s="423"/>
      <c r="C44" s="423"/>
      <c r="D44" s="423"/>
      <c r="E44" s="471">
        <f>E25</f>
        <v>2025</v>
      </c>
      <c r="F44" s="469"/>
      <c r="G44" s="470"/>
      <c r="H44" s="474">
        <f>H25</f>
        <v>2026</v>
      </c>
      <c r="I44" s="475"/>
      <c r="J44" s="476"/>
      <c r="L44" s="480" t="s">
        <v>121</v>
      </c>
      <c r="M44" s="481" t="s">
        <v>120</v>
      </c>
      <c r="N44" s="423" t="s">
        <v>12</v>
      </c>
      <c r="S44" t="s">
        <v>127</v>
      </c>
    </row>
    <row r="45" spans="1:21" ht="18.75" customHeight="1" thickBot="1">
      <c r="A45" s="454"/>
      <c r="B45" s="462"/>
      <c r="C45" s="462"/>
      <c r="D45" s="462"/>
      <c r="E45" s="99" t="s">
        <v>29</v>
      </c>
      <c r="F45" s="160" t="s">
        <v>30</v>
      </c>
      <c r="G45" s="134" t="s">
        <v>12</v>
      </c>
      <c r="H45" s="345" t="s">
        <v>29</v>
      </c>
      <c r="I45" s="346" t="s">
        <v>30</v>
      </c>
      <c r="J45" s="347" t="s">
        <v>12</v>
      </c>
      <c r="L45" s="436"/>
      <c r="M45" s="434"/>
      <c r="N45" s="462"/>
    </row>
    <row r="46" spans="1:21" ht="24" customHeight="1" thickBot="1">
      <c r="A46" s="12" t="s">
        <v>20</v>
      </c>
      <c r="B46" s="13"/>
      <c r="C46" s="13"/>
      <c r="D46" s="13"/>
      <c r="E46" s="351">
        <f>(E27/E8)*10</f>
        <v>2.3273050682758081</v>
      </c>
      <c r="F46" s="352">
        <f t="shared" ref="F46:J46" si="27">(F27/F8)*10</f>
        <v>3.6183406689903732</v>
      </c>
      <c r="G46" s="353">
        <f t="shared" si="27"/>
        <v>2.8024297895309189</v>
      </c>
      <c r="H46" s="351">
        <f t="shared" si="27"/>
        <v>2.5851635308065486</v>
      </c>
      <c r="I46" s="352">
        <f t="shared" si="27"/>
        <v>3.6532928276088894</v>
      </c>
      <c r="J46" s="354">
        <f t="shared" si="27"/>
        <v>3.0001135121044404</v>
      </c>
      <c r="L46" s="358">
        <f>(H46-E46)/E46</f>
        <v>0.11079701842516755</v>
      </c>
      <c r="M46" s="322">
        <f>(I46-F46)/F46</f>
        <v>9.659720246371635E-3</v>
      </c>
      <c r="N46" s="164">
        <f>(J46-G46)/G46</f>
        <v>7.054011604929826E-2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57" si="28">(E28/E9)*10</f>
        <v>2.3273050682758081</v>
      </c>
      <c r="F47" s="156">
        <f t="shared" si="28"/>
        <v>3.6630510244319665</v>
      </c>
      <c r="G47" s="355">
        <f t="shared" si="28"/>
        <v>2.8094542396377804</v>
      </c>
      <c r="H47" s="124">
        <f t="shared" si="28"/>
        <v>2.584366180587895</v>
      </c>
      <c r="I47" s="156">
        <f t="shared" si="28"/>
        <v>3.7056174862724318</v>
      </c>
      <c r="J47" s="356">
        <f t="shared" si="28"/>
        <v>3.0117644676043129</v>
      </c>
      <c r="L47" s="319">
        <f t="shared" ref="L47:N57" si="29">(H47-E47)/E47</f>
        <v>0.11045441176413179</v>
      </c>
      <c r="M47" s="323">
        <f t="shared" si="29"/>
        <v>1.1620493833297378E-2</v>
      </c>
      <c r="N47" s="209">
        <f t="shared" si="29"/>
        <v>7.2010508344359486E-2</v>
      </c>
    </row>
    <row r="48" spans="1:21" ht="24" customHeight="1">
      <c r="A48" s="8"/>
      <c r="B48" t="s">
        <v>37</v>
      </c>
      <c r="E48" s="125" t="e">
        <f t="shared" si="28"/>
        <v>#DIV/0!</v>
      </c>
      <c r="F48" s="157">
        <f t="shared" si="28"/>
        <v>2.1735911701363966</v>
      </c>
      <c r="G48" s="357">
        <f t="shared" si="28"/>
        <v>2.1735911701363966</v>
      </c>
      <c r="H48" s="125">
        <f t="shared" si="28"/>
        <v>2.902493487160402</v>
      </c>
      <c r="I48" s="157">
        <f t="shared" si="28"/>
        <v>2.1108077869769524</v>
      </c>
      <c r="J48" s="356">
        <f t="shared" si="28"/>
        <v>2.1957893895813356</v>
      </c>
      <c r="L48" s="319" t="e">
        <f t="shared" si="29"/>
        <v>#DIV/0!</v>
      </c>
      <c r="M48" s="323">
        <f t="shared" si="29"/>
        <v>-2.8884632962280776E-2</v>
      </c>
      <c r="N48" s="209">
        <f t="shared" si="29"/>
        <v>1.0212693053747579E-2</v>
      </c>
    </row>
    <row r="49" spans="1:14" ht="24" customHeight="1" thickBot="1">
      <c r="A49" s="8"/>
      <c r="B49" t="s">
        <v>36</v>
      </c>
      <c r="E49" s="125" t="e">
        <f t="shared" si="28"/>
        <v>#DIV/0!</v>
      </c>
      <c r="F49" s="157" t="e">
        <f t="shared" si="28"/>
        <v>#DIV/0!</v>
      </c>
      <c r="G49" s="357" t="e">
        <f t="shared" si="28"/>
        <v>#DIV/0!</v>
      </c>
      <c r="H49" s="125" t="e">
        <f t="shared" si="28"/>
        <v>#DIV/0!</v>
      </c>
      <c r="I49" s="157" t="e">
        <f t="shared" si="28"/>
        <v>#DIV/0!</v>
      </c>
      <c r="J49" s="356" t="e">
        <f t="shared" si="28"/>
        <v>#DIV/0!</v>
      </c>
      <c r="L49" s="319"/>
      <c r="M49" s="323" t="e">
        <f t="shared" si="29"/>
        <v>#DIV/0!</v>
      </c>
      <c r="N49" s="209" t="e">
        <f t="shared" si="29"/>
        <v>#DIV/0!</v>
      </c>
    </row>
    <row r="50" spans="1:14" ht="24" customHeight="1" thickBot="1">
      <c r="A50" s="12" t="s">
        <v>21</v>
      </c>
      <c r="B50" s="13"/>
      <c r="C50" s="13"/>
      <c r="D50" s="13"/>
      <c r="E50" s="351">
        <f t="shared" si="28"/>
        <v>2.9834475146701038</v>
      </c>
      <c r="F50" s="352">
        <f t="shared" si="28"/>
        <v>5.3058785568485023</v>
      </c>
      <c r="G50" s="353">
        <f t="shared" si="28"/>
        <v>3.936525385962951</v>
      </c>
      <c r="H50" s="351">
        <f t="shared" si="28"/>
        <v>3.0127136662951108</v>
      </c>
      <c r="I50" s="352">
        <f t="shared" si="28"/>
        <v>4.9407487781651245</v>
      </c>
      <c r="J50" s="354">
        <f t="shared" si="28"/>
        <v>3.7650550225129544</v>
      </c>
      <c r="L50" s="320">
        <f t="shared" si="29"/>
        <v>9.8095077862441048E-3</v>
      </c>
      <c r="M50" s="324">
        <f t="shared" si="29"/>
        <v>-6.8816082910923532E-2</v>
      </c>
      <c r="N50" s="321">
        <f t="shared" si="29"/>
        <v>-4.3558810534141026E-2</v>
      </c>
    </row>
    <row r="51" spans="1:14" ht="24" customHeight="1">
      <c r="A51" s="46"/>
      <c r="B51" s="3" t="s">
        <v>33</v>
      </c>
      <c r="C51" s="3"/>
      <c r="D51" s="3"/>
      <c r="E51" s="125">
        <f t="shared" si="28"/>
        <v>2.9851718111034629</v>
      </c>
      <c r="F51" s="157">
        <f t="shared" si="28"/>
        <v>5.4054439203377349</v>
      </c>
      <c r="G51" s="357">
        <f t="shared" si="28"/>
        <v>3.9588740518205472</v>
      </c>
      <c r="H51" s="125">
        <f t="shared" si="28"/>
        <v>3.020250325621785</v>
      </c>
      <c r="I51" s="157">
        <f t="shared" si="28"/>
        <v>5.093249624164299</v>
      </c>
      <c r="J51" s="356">
        <f t="shared" si="28"/>
        <v>3.804833098956407</v>
      </c>
      <c r="L51" s="319">
        <f t="shared" si="29"/>
        <v>1.1750919792236483E-2</v>
      </c>
      <c r="M51" s="323">
        <f t="shared" si="29"/>
        <v>-5.7755533268751366E-2</v>
      </c>
      <c r="N51" s="209">
        <f t="shared" si="29"/>
        <v>-3.8910293898666008E-2</v>
      </c>
    </row>
    <row r="52" spans="1:14" ht="24" customHeight="1">
      <c r="A52" s="8"/>
      <c r="B52" s="3" t="s">
        <v>37</v>
      </c>
      <c r="D52" s="3"/>
      <c r="E52" s="125">
        <f t="shared" si="28"/>
        <v>2.4997925024208048</v>
      </c>
      <c r="F52" s="157">
        <f t="shared" si="28"/>
        <v>2.6608156441956297</v>
      </c>
      <c r="G52" s="357">
        <f t="shared" si="28"/>
        <v>2.6409762582448488</v>
      </c>
      <c r="H52" s="125">
        <f t="shared" si="28"/>
        <v>2.2926759895709887</v>
      </c>
      <c r="I52" s="157">
        <f t="shared" si="28"/>
        <v>2.3838612765508884</v>
      </c>
      <c r="J52" s="356">
        <f t="shared" si="28"/>
        <v>2.3640281687236433</v>
      </c>
      <c r="L52" s="319">
        <f t="shared" si="29"/>
        <v>-8.2853481898695167E-2</v>
      </c>
      <c r="M52" s="323">
        <f t="shared" si="29"/>
        <v>-0.1040862670245105</v>
      </c>
      <c r="N52" s="209">
        <f t="shared" si="29"/>
        <v>-0.10486580053743493</v>
      </c>
    </row>
    <row r="53" spans="1:14" ht="24" customHeight="1" thickBot="1">
      <c r="A53" s="8"/>
      <c r="B53" t="s">
        <v>36</v>
      </c>
      <c r="E53" s="125" t="e">
        <f t="shared" si="28"/>
        <v>#DIV/0!</v>
      </c>
      <c r="F53" s="157">
        <f t="shared" si="28"/>
        <v>21.636363636363637</v>
      </c>
      <c r="G53" s="357">
        <f t="shared" si="28"/>
        <v>21.636363636363637</v>
      </c>
      <c r="H53" s="125" t="e">
        <f t="shared" si="28"/>
        <v>#DIV/0!</v>
      </c>
      <c r="I53" s="157">
        <f t="shared" si="28"/>
        <v>1153</v>
      </c>
      <c r="J53" s="356">
        <f t="shared" si="28"/>
        <v>1153</v>
      </c>
      <c r="L53" s="319" t="e">
        <f t="shared" si="29"/>
        <v>#DIV/0!</v>
      </c>
      <c r="M53" s="323">
        <f t="shared" si="29"/>
        <v>52.289915966386552</v>
      </c>
      <c r="N53" s="209">
        <f t="shared" si="29"/>
        <v>52.289915966386552</v>
      </c>
    </row>
    <row r="54" spans="1:14" ht="24" customHeight="1" thickBot="1">
      <c r="A54" s="12" t="s">
        <v>12</v>
      </c>
      <c r="B54" s="13"/>
      <c r="C54" s="13"/>
      <c r="D54" s="13"/>
      <c r="E54" s="351">
        <f t="shared" si="28"/>
        <v>2.7306918189590856</v>
      </c>
      <c r="F54" s="352">
        <f t="shared" si="28"/>
        <v>4.7254736292094393</v>
      </c>
      <c r="G54" s="353">
        <f t="shared" si="28"/>
        <v>3.5181350352610714</v>
      </c>
      <c r="H54" s="351">
        <f t="shared" si="28"/>
        <v>2.8652614369938738</v>
      </c>
      <c r="I54" s="352">
        <f t="shared" si="28"/>
        <v>4.4988471534644088</v>
      </c>
      <c r="J54" s="354">
        <f t="shared" si="28"/>
        <v>3.5017332482450554</v>
      </c>
      <c r="L54" s="320">
        <f t="shared" si="29"/>
        <v>4.9280412055463976E-2</v>
      </c>
      <c r="M54" s="324">
        <f t="shared" si="29"/>
        <v>-4.7958467981746952E-2</v>
      </c>
      <c r="N54" s="321">
        <f t="shared" si="29"/>
        <v>-4.6620686391018219E-3</v>
      </c>
    </row>
    <row r="55" spans="1:14" ht="24" customHeight="1">
      <c r="A55" s="179"/>
      <c r="B55" s="177" t="s">
        <v>33</v>
      </c>
      <c r="C55" s="177"/>
      <c r="D55" s="178"/>
      <c r="E55" s="124">
        <f t="shared" si="28"/>
        <v>2.7311972086215675</v>
      </c>
      <c r="F55" s="156">
        <f t="shared" si="28"/>
        <v>4.8036028595737505</v>
      </c>
      <c r="G55" s="355">
        <f t="shared" si="28"/>
        <v>3.5332123069738772</v>
      </c>
      <c r="H55" s="124">
        <f t="shared" si="28"/>
        <v>2.8691446208427345</v>
      </c>
      <c r="I55" s="156">
        <f t="shared" si="28"/>
        <v>4.6085941708696181</v>
      </c>
      <c r="J55" s="359">
        <f t="shared" si="28"/>
        <v>3.5291208022974523</v>
      </c>
      <c r="L55" s="319">
        <f t="shared" si="29"/>
        <v>5.0508037935052277E-2</v>
      </c>
      <c r="M55" s="323">
        <f t="shared" si="29"/>
        <v>-4.0596338707616773E-2</v>
      </c>
      <c r="N55" s="209">
        <f t="shared" si="29"/>
        <v>-1.1580126867409301E-3</v>
      </c>
    </row>
    <row r="56" spans="1:14" ht="24" customHeight="1">
      <c r="A56" s="8"/>
      <c r="B56" s="3" t="s">
        <v>37</v>
      </c>
      <c r="C56" s="3"/>
      <c r="D56" s="183"/>
      <c r="E56" s="125">
        <f t="shared" si="28"/>
        <v>2.4997925024208048</v>
      </c>
      <c r="F56" s="157">
        <f t="shared" si="28"/>
        <v>2.5135355069711931</v>
      </c>
      <c r="G56" s="357">
        <f t="shared" si="28"/>
        <v>2.5123083954002547</v>
      </c>
      <c r="H56" s="125">
        <f t="shared" si="28"/>
        <v>2.3615759818350015</v>
      </c>
      <c r="I56" s="157">
        <f t="shared" si="28"/>
        <v>2.3217524965135334</v>
      </c>
      <c r="J56" s="356">
        <f t="shared" si="28"/>
        <v>2.3295142559765281</v>
      </c>
      <c r="L56" s="319">
        <f t="shared" si="29"/>
        <v>-5.5291197350161685E-2</v>
      </c>
      <c r="M56" s="323">
        <f t="shared" si="29"/>
        <v>-7.6300099969050336E-2</v>
      </c>
      <c r="N56" s="209">
        <f t="shared" si="29"/>
        <v>-7.2759435011402876E-2</v>
      </c>
    </row>
    <row r="57" spans="1:14" ht="24" customHeight="1" thickBot="1">
      <c r="A57" s="9"/>
      <c r="B57" s="184" t="s">
        <v>36</v>
      </c>
      <c r="C57" s="184"/>
      <c r="D57" s="185"/>
      <c r="E57" s="126" t="e">
        <f t="shared" si="28"/>
        <v>#DIV/0!</v>
      </c>
      <c r="F57" s="158">
        <f t="shared" si="28"/>
        <v>21.636363636363637</v>
      </c>
      <c r="G57" s="360">
        <f t="shared" si="28"/>
        <v>21.636363636363637</v>
      </c>
      <c r="H57" s="126" t="e">
        <f t="shared" si="28"/>
        <v>#DIV/0!</v>
      </c>
      <c r="I57" s="158">
        <f t="shared" si="28"/>
        <v>1153</v>
      </c>
      <c r="J57" s="361">
        <f t="shared" si="28"/>
        <v>1153</v>
      </c>
      <c r="L57" s="325" t="e">
        <f t="shared" si="29"/>
        <v>#DIV/0!</v>
      </c>
      <c r="M57" s="326">
        <f t="shared" si="29"/>
        <v>52.289915966386552</v>
      </c>
      <c r="N57" s="208">
        <f t="shared" si="29"/>
        <v>52.289915966386552</v>
      </c>
    </row>
  </sheetData>
  <mergeCells count="30">
    <mergeCell ref="A43:D45"/>
    <mergeCell ref="E43:J43"/>
    <mergeCell ref="L43:N43"/>
    <mergeCell ref="E44:G44"/>
    <mergeCell ref="H44:J44"/>
    <mergeCell ref="L44:L45"/>
    <mergeCell ref="M44:M45"/>
    <mergeCell ref="N44:N45"/>
    <mergeCell ref="A5:D7"/>
    <mergeCell ref="E5:J5"/>
    <mergeCell ref="L5:Q5"/>
    <mergeCell ref="S5:U5"/>
    <mergeCell ref="E6:G6"/>
    <mergeCell ref="H6:J6"/>
    <mergeCell ref="L6:N6"/>
    <mergeCell ref="O6:Q6"/>
    <mergeCell ref="S6:S7"/>
    <mergeCell ref="T6:T7"/>
    <mergeCell ref="U6:U7"/>
    <mergeCell ref="A24:D26"/>
    <mergeCell ref="E24:J24"/>
    <mergeCell ref="L24:Q24"/>
    <mergeCell ref="S24:U24"/>
    <mergeCell ref="E25:G25"/>
    <mergeCell ref="H25:J25"/>
    <mergeCell ref="L25:N25"/>
    <mergeCell ref="O25:Q25"/>
    <mergeCell ref="S25:S26"/>
    <mergeCell ref="T25:T26"/>
    <mergeCell ref="U25:U2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9E48619E-5CE0-4874-82CA-89EBA872B9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BDFC7D8C-DD7B-43F6-9724-3FE7D1E150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6" id="{76270738-E4F8-4234-9F33-0E8C145665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4" id="{26522ECE-25E7-4C88-A080-12984C42939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5" id="{97817BF7-ABFC-4E86-B49F-DA35E8CEAA9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3" id="{4287C5C0-92D7-4417-A80A-4AE362D92A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3E6E9-08CF-478F-A067-C8559DF38A6C}">
  <sheetPr>
    <pageSetUpPr fitToPage="1"/>
  </sheetPr>
  <dimension ref="A1:AQ97"/>
  <sheetViews>
    <sheetView showGridLines="0" workbookViewId="0">
      <selection activeCell="AF91" sqref="AF91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141</v>
      </c>
    </row>
    <row r="3" spans="1:43" ht="8.25" customHeight="1" thickBot="1"/>
    <row r="4" spans="1:43">
      <c r="A4" s="463" t="s">
        <v>3</v>
      </c>
      <c r="B4" s="445" t="s">
        <v>128</v>
      </c>
      <c r="C4" s="473"/>
      <c r="D4" s="473"/>
      <c r="E4" s="473"/>
      <c r="F4" s="473"/>
      <c r="G4" s="484"/>
      <c r="H4" s="477" t="s">
        <v>130</v>
      </c>
      <c r="I4" s="473"/>
      <c r="J4" s="473"/>
      <c r="K4" s="473"/>
      <c r="L4" s="473"/>
      <c r="M4" s="484"/>
      <c r="N4" s="488" t="s">
        <v>149</v>
      </c>
      <c r="O4" s="479"/>
      <c r="P4" s="489"/>
      <c r="R4" s="477" t="s">
        <v>129</v>
      </c>
      <c r="S4" s="473"/>
      <c r="T4" s="473"/>
      <c r="U4" s="473"/>
      <c r="V4" s="473"/>
      <c r="W4" s="484"/>
      <c r="X4" s="473" t="s">
        <v>131</v>
      </c>
      <c r="Y4" s="473"/>
      <c r="Z4" s="473"/>
      <c r="AA4" s="473"/>
      <c r="AB4" s="473"/>
      <c r="AC4" s="446"/>
      <c r="AE4" s="479" t="s">
        <v>149</v>
      </c>
      <c r="AF4" s="479"/>
      <c r="AG4" s="479"/>
      <c r="AI4" s="411" t="s">
        <v>134</v>
      </c>
      <c r="AJ4" s="416"/>
      <c r="AK4" s="416"/>
      <c r="AL4" s="416"/>
      <c r="AM4" s="416"/>
      <c r="AN4" s="412"/>
      <c r="AO4" s="479" t="s">
        <v>149</v>
      </c>
      <c r="AP4" s="479"/>
      <c r="AQ4" s="479"/>
    </row>
    <row r="5" spans="1:43">
      <c r="A5" s="464"/>
      <c r="B5" s="485">
        <v>45658</v>
      </c>
      <c r="C5" s="469"/>
      <c r="D5" s="470"/>
      <c r="E5" s="486">
        <v>46023</v>
      </c>
      <c r="F5" s="475"/>
      <c r="G5" s="487"/>
      <c r="H5" s="495">
        <f>B5</f>
        <v>45658</v>
      </c>
      <c r="I5" s="469"/>
      <c r="J5" s="470"/>
      <c r="K5" s="485">
        <f>E5</f>
        <v>46023</v>
      </c>
      <c r="L5" s="469"/>
      <c r="M5" s="470"/>
      <c r="N5" s="471" t="s">
        <v>132</v>
      </c>
      <c r="O5" s="469"/>
      <c r="P5" s="472"/>
      <c r="R5" s="483">
        <f>H5</f>
        <v>45658</v>
      </c>
      <c r="S5" s="469"/>
      <c r="T5" s="470"/>
      <c r="U5" s="496">
        <f>K5</f>
        <v>46023</v>
      </c>
      <c r="V5" s="475"/>
      <c r="W5" s="487"/>
      <c r="X5" s="495">
        <f>R5</f>
        <v>45658</v>
      </c>
      <c r="Y5" s="469"/>
      <c r="Z5" s="470"/>
      <c r="AA5" s="485">
        <f>U5</f>
        <v>46023</v>
      </c>
      <c r="AB5" s="469"/>
      <c r="AC5" s="472"/>
      <c r="AE5" s="468" t="s">
        <v>133</v>
      </c>
      <c r="AF5" s="469"/>
      <c r="AG5" s="472"/>
      <c r="AI5" s="502">
        <f>X5</f>
        <v>45658</v>
      </c>
      <c r="AJ5" s="503"/>
      <c r="AK5" s="504"/>
      <c r="AL5" s="505">
        <f>AA5</f>
        <v>46023</v>
      </c>
      <c r="AM5" s="503"/>
      <c r="AN5" s="504"/>
      <c r="AO5" s="469" t="s">
        <v>134</v>
      </c>
      <c r="AP5" s="469"/>
      <c r="AQ5" s="472"/>
    </row>
    <row r="6" spans="1:43" ht="19.5" customHeight="1" thickBot="1">
      <c r="A6" s="465"/>
      <c r="B6" s="99" t="s">
        <v>29</v>
      </c>
      <c r="C6" s="135" t="s">
        <v>30</v>
      </c>
      <c r="D6" s="263" t="s">
        <v>12</v>
      </c>
      <c r="E6" s="159" t="s">
        <v>29</v>
      </c>
      <c r="F6" s="346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45" t="s">
        <v>29</v>
      </c>
      <c r="V6" s="346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0" t="s">
        <v>29</v>
      </c>
      <c r="AJ6" s="135" t="s">
        <v>30</v>
      </c>
      <c r="AK6" s="263" t="s">
        <v>12</v>
      </c>
      <c r="AL6" s="401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176</v>
      </c>
      <c r="B7" s="39">
        <v>4523.37</v>
      </c>
      <c r="C7" s="363">
        <v>2797.5900000000006</v>
      </c>
      <c r="D7" s="368">
        <v>7320.9600000000009</v>
      </c>
      <c r="E7" s="39">
        <v>2645.55</v>
      </c>
      <c r="F7" s="372">
        <v>2243.8600000000006</v>
      </c>
      <c r="G7" s="370">
        <v>4889.4100000000008</v>
      </c>
      <c r="H7" s="338">
        <f t="shared" ref="H7:H32" si="0">B7/$B$33</f>
        <v>0.13665894252818006</v>
      </c>
      <c r="I7" s="316">
        <f t="shared" ref="I7:I32" si="1">C7/$C$33</f>
        <v>0.12958950977136011</v>
      </c>
      <c r="J7" s="391">
        <f t="shared" ref="J7:J32" si="2">D7/$D$33</f>
        <v>0.13386827297281537</v>
      </c>
      <c r="K7" s="316">
        <f t="shared" ref="K7:K32" si="3">E7/$E$33</f>
        <v>8.5106116040020205E-2</v>
      </c>
      <c r="L7" s="316">
        <f t="shared" ref="L7:L32" si="4">F7/$F$33</f>
        <v>0.11308529955614784</v>
      </c>
      <c r="M7" s="392">
        <f t="shared" ref="M7:M32" si="5">G7/$G$33</f>
        <v>9.6007265229983874E-2</v>
      </c>
      <c r="N7" s="385">
        <f t="shared" ref="N7:P33" si="6">(E7-B7)/B7</f>
        <v>-0.4151373865060784</v>
      </c>
      <c r="O7" s="386">
        <f t="shared" si="6"/>
        <v>-0.19793107639075058</v>
      </c>
      <c r="P7" s="375">
        <f t="shared" si="6"/>
        <v>-0.33213540300725586</v>
      </c>
      <c r="R7" s="394">
        <v>1453.9590000000001</v>
      </c>
      <c r="S7" s="362">
        <v>1775.7719999999999</v>
      </c>
      <c r="T7" s="367">
        <v>3229.7309999999998</v>
      </c>
      <c r="U7" s="39">
        <v>928.82199999999989</v>
      </c>
      <c r="V7" s="112">
        <v>1657.402</v>
      </c>
      <c r="W7" s="373">
        <v>2586.2240000000002</v>
      </c>
      <c r="X7" s="338">
        <f>R7/$R$33</f>
        <v>0.16086272203332674</v>
      </c>
      <c r="Y7" s="316">
        <f>S7/$S$33</f>
        <v>0.17407148728188637</v>
      </c>
      <c r="Z7" s="391">
        <f>T7/$T$33</f>
        <v>0.16786628290173805</v>
      </c>
      <c r="AA7" s="316">
        <f>U7/$U$33</f>
        <v>0.10428288465135559</v>
      </c>
      <c r="AB7" s="316">
        <f>V7/$V$33</f>
        <v>0.18566798159857092</v>
      </c>
      <c r="AC7" s="392">
        <f>W7/$W$33</f>
        <v>0.14502094154289366</v>
      </c>
      <c r="AE7" s="385">
        <f t="shared" ref="AE7:AG33" si="7">(U7-R7)/R7</f>
        <v>-0.36117730967654532</v>
      </c>
      <c r="AF7" s="386">
        <f t="shared" si="7"/>
        <v>-6.6658332263376099E-2</v>
      </c>
      <c r="AG7" s="375">
        <f t="shared" si="7"/>
        <v>-0.19924476682423387</v>
      </c>
      <c r="AI7" s="27">
        <f t="shared" ref="AI7:AN22" si="8">(R7/B7)*10</f>
        <v>3.2143269288163472</v>
      </c>
      <c r="AJ7" s="28">
        <f t="shared" si="8"/>
        <v>6.3475062464478338</v>
      </c>
      <c r="AK7" s="399">
        <f t="shared" si="8"/>
        <v>4.4116222462627839</v>
      </c>
      <c r="AL7" s="28">
        <f t="shared" si="8"/>
        <v>3.5108843151707578</v>
      </c>
      <c r="AM7" s="28">
        <f t="shared" si="8"/>
        <v>7.3863877425507818</v>
      </c>
      <c r="AN7" s="395">
        <f t="shared" si="8"/>
        <v>5.2894398301635572</v>
      </c>
      <c r="AO7" s="376">
        <f t="shared" ref="AO7:AQ18" si="9">(AL7-AI7)/AI7</f>
        <v>9.226111497737903E-2</v>
      </c>
      <c r="AP7" s="374">
        <f t="shared" si="9"/>
        <v>0.16366766030113364</v>
      </c>
      <c r="AQ7" s="375">
        <f t="shared" si="9"/>
        <v>0.19897841086561721</v>
      </c>
    </row>
    <row r="8" spans="1:43" ht="20.100000000000001" customHeight="1">
      <c r="A8" s="8" t="s">
        <v>175</v>
      </c>
      <c r="B8" s="19">
        <v>4113.3099999999995</v>
      </c>
      <c r="C8" s="364">
        <v>1643.99</v>
      </c>
      <c r="D8" s="368">
        <v>5757.2999999999993</v>
      </c>
      <c r="E8" s="19">
        <v>6788.05</v>
      </c>
      <c r="F8" s="362">
        <v>1250.02</v>
      </c>
      <c r="G8" s="370">
        <v>8038.07</v>
      </c>
      <c r="H8" s="338">
        <f t="shared" si="0"/>
        <v>0.1242703106070448</v>
      </c>
      <c r="I8" s="316">
        <f t="shared" si="1"/>
        <v>7.6152637866527359E-2</v>
      </c>
      <c r="J8" s="392">
        <f t="shared" si="2"/>
        <v>0.10527578459469655</v>
      </c>
      <c r="K8" s="316">
        <f t="shared" si="3"/>
        <v>0.21836841903780277</v>
      </c>
      <c r="L8" s="316">
        <f t="shared" si="4"/>
        <v>6.2998086400745099E-2</v>
      </c>
      <c r="M8" s="392">
        <f t="shared" si="5"/>
        <v>0.15783358696185762</v>
      </c>
      <c r="N8" s="387">
        <f t="shared" si="6"/>
        <v>0.65026462872966084</v>
      </c>
      <c r="O8" s="388">
        <f t="shared" si="6"/>
        <v>-0.23964257690131938</v>
      </c>
      <c r="P8" s="379">
        <f t="shared" si="6"/>
        <v>0.39615271047192274</v>
      </c>
      <c r="R8" s="394">
        <v>1250.3040000000001</v>
      </c>
      <c r="S8" s="362">
        <v>695.33699999999999</v>
      </c>
      <c r="T8" s="367">
        <v>1945.6410000000001</v>
      </c>
      <c r="U8" s="19">
        <v>1827.4770000000001</v>
      </c>
      <c r="V8" s="119">
        <v>515.55899999999997</v>
      </c>
      <c r="W8" s="368">
        <v>2343.0360000000001</v>
      </c>
      <c r="X8" s="338">
        <f t="shared" ref="X8:X32" si="10">R8/$R$33</f>
        <v>0.13833079530382669</v>
      </c>
      <c r="Y8" s="316">
        <f t="shared" ref="Y8:Y32" si="11">S8/$S$33</f>
        <v>6.81609721023448E-2</v>
      </c>
      <c r="Z8" s="392">
        <f t="shared" ref="Z8:Z32" si="12">T8/$T$33</f>
        <v>0.10112530193109599</v>
      </c>
      <c r="AA8" s="316">
        <f t="shared" ref="AA8:AA32" si="13">U8/$U$33</f>
        <v>0.20517878904031708</v>
      </c>
      <c r="AB8" s="316">
        <f t="shared" ref="AB8:AB32" si="14">V8/$V$33</f>
        <v>5.775472632769698E-2</v>
      </c>
      <c r="AC8" s="392">
        <f t="shared" ref="AC8:AC32" si="15">W8/$W$33</f>
        <v>0.13138432200339004</v>
      </c>
      <c r="AE8" s="387">
        <f t="shared" si="7"/>
        <v>0.46162613252457002</v>
      </c>
      <c r="AF8" s="388">
        <f t="shared" si="7"/>
        <v>-0.25854801340932532</v>
      </c>
      <c r="AG8" s="379">
        <f t="shared" si="7"/>
        <v>0.20424888250196205</v>
      </c>
      <c r="AI8" s="27">
        <f t="shared" si="8"/>
        <v>3.0396541957693444</v>
      </c>
      <c r="AJ8" s="28">
        <f t="shared" si="8"/>
        <v>4.2295695229289718</v>
      </c>
      <c r="AK8" s="395">
        <f t="shared" si="8"/>
        <v>3.3794330675837636</v>
      </c>
      <c r="AL8" s="28">
        <f t="shared" si="8"/>
        <v>2.6921973173444509</v>
      </c>
      <c r="AM8" s="28">
        <f t="shared" si="8"/>
        <v>4.1244060095038479</v>
      </c>
      <c r="AN8" s="395">
        <f t="shared" si="8"/>
        <v>2.9149236072838383</v>
      </c>
      <c r="AO8" s="377">
        <f t="shared" si="9"/>
        <v>-0.11430802849498189</v>
      </c>
      <c r="AP8" s="378">
        <f t="shared" si="9"/>
        <v>-2.4863881029740884E-2</v>
      </c>
      <c r="AQ8" s="379">
        <f t="shared" si="9"/>
        <v>-0.13745188941766542</v>
      </c>
    </row>
    <row r="9" spans="1:43" ht="20.100000000000001" customHeight="1">
      <c r="A9" s="8" t="s">
        <v>178</v>
      </c>
      <c r="B9" s="19">
        <v>1582.95</v>
      </c>
      <c r="C9" s="364">
        <v>2533.4299999999998</v>
      </c>
      <c r="D9" s="368">
        <v>4116.38</v>
      </c>
      <c r="E9" s="19">
        <v>1590.9</v>
      </c>
      <c r="F9" s="362">
        <v>2753.54</v>
      </c>
      <c r="G9" s="370">
        <v>4344.4400000000005</v>
      </c>
      <c r="H9" s="338">
        <f t="shared" si="0"/>
        <v>4.7823696287277541E-2</v>
      </c>
      <c r="I9" s="316">
        <f t="shared" si="1"/>
        <v>0.11735313313961544</v>
      </c>
      <c r="J9" s="392">
        <f t="shared" si="2"/>
        <v>7.5270549422457936E-2</v>
      </c>
      <c r="K9" s="316">
        <f t="shared" si="3"/>
        <v>5.1178514867633626E-2</v>
      </c>
      <c r="L9" s="316">
        <f t="shared" si="4"/>
        <v>0.13877198031064114</v>
      </c>
      <c r="M9" s="392">
        <f t="shared" si="5"/>
        <v>8.5306366894114236E-2</v>
      </c>
      <c r="N9" s="387">
        <f t="shared" si="6"/>
        <v>5.0222685492277361E-3</v>
      </c>
      <c r="O9" s="388">
        <f t="shared" si="6"/>
        <v>8.6882211073524881E-2</v>
      </c>
      <c r="P9" s="379">
        <f t="shared" si="6"/>
        <v>5.5403048309437028E-2</v>
      </c>
      <c r="R9" s="394">
        <v>605.78</v>
      </c>
      <c r="S9" s="362">
        <v>1202.848</v>
      </c>
      <c r="T9" s="367">
        <v>1808.6279999999999</v>
      </c>
      <c r="U9" s="19">
        <v>569.87</v>
      </c>
      <c r="V9" s="119">
        <v>1152.566</v>
      </c>
      <c r="W9" s="368">
        <v>1722.4360000000001</v>
      </c>
      <c r="X9" s="338">
        <f t="shared" si="10"/>
        <v>6.7022123562871211E-2</v>
      </c>
      <c r="Y9" s="316">
        <f t="shared" si="11"/>
        <v>0.1179101485630151</v>
      </c>
      <c r="Z9" s="392">
        <f t="shared" si="12"/>
        <v>9.4004008232265998E-2</v>
      </c>
      <c r="AA9" s="316">
        <f t="shared" si="13"/>
        <v>6.3981782813357146E-2</v>
      </c>
      <c r="AB9" s="316">
        <f t="shared" si="14"/>
        <v>0.12911448331734757</v>
      </c>
      <c r="AC9" s="392">
        <f t="shared" si="15"/>
        <v>9.6584553568204293E-2</v>
      </c>
      <c r="AE9" s="387">
        <f t="shared" si="7"/>
        <v>-5.9278946152068357E-2</v>
      </c>
      <c r="AF9" s="388">
        <f t="shared" si="7"/>
        <v>-4.1802455505599981E-2</v>
      </c>
      <c r="AG9" s="379">
        <f t="shared" si="7"/>
        <v>-4.765601328741996E-2</v>
      </c>
      <c r="AI9" s="27">
        <f t="shared" si="8"/>
        <v>3.8269054613222147</v>
      </c>
      <c r="AJ9" s="28">
        <f t="shared" si="8"/>
        <v>4.7479030405418747</v>
      </c>
      <c r="AK9" s="395">
        <f t="shared" si="8"/>
        <v>4.39373430052619</v>
      </c>
      <c r="AL9" s="28">
        <f t="shared" si="8"/>
        <v>3.5820604689169651</v>
      </c>
      <c r="AM9" s="28">
        <f t="shared" si="8"/>
        <v>4.1857608750917006</v>
      </c>
      <c r="AN9" s="395">
        <f t="shared" si="8"/>
        <v>3.9646905009621491</v>
      </c>
      <c r="AO9" s="377">
        <f t="shared" si="9"/>
        <v>-6.397989050940768E-2</v>
      </c>
      <c r="AP9" s="378">
        <f t="shared" si="9"/>
        <v>-0.11839798762740052</v>
      </c>
      <c r="AQ9" s="379">
        <f t="shared" si="9"/>
        <v>-9.7649008842582694E-2</v>
      </c>
    </row>
    <row r="10" spans="1:43" ht="20.100000000000001" customHeight="1">
      <c r="A10" s="8" t="s">
        <v>177</v>
      </c>
      <c r="B10" s="19">
        <v>1915.46</v>
      </c>
      <c r="C10" s="364">
        <v>1318.78</v>
      </c>
      <c r="D10" s="368">
        <v>3234.24</v>
      </c>
      <c r="E10" s="19">
        <v>1953.6699999999998</v>
      </c>
      <c r="F10" s="362">
        <v>1655.85</v>
      </c>
      <c r="G10" s="370">
        <v>3609.5199999999995</v>
      </c>
      <c r="H10" s="338">
        <f t="shared" si="0"/>
        <v>5.7869406671359577E-2</v>
      </c>
      <c r="I10" s="316">
        <f t="shared" si="1"/>
        <v>6.1088313046684557E-2</v>
      </c>
      <c r="J10" s="392">
        <f t="shared" si="2"/>
        <v>5.9140074960059644E-2</v>
      </c>
      <c r="K10" s="316">
        <f t="shared" si="3"/>
        <v>6.2848657452668155E-2</v>
      </c>
      <c r="L10" s="316">
        <f t="shared" si="4"/>
        <v>8.3450969877820969E-2</v>
      </c>
      <c r="M10" s="392">
        <f t="shared" si="5"/>
        <v>7.087565657061512E-2</v>
      </c>
      <c r="N10" s="387">
        <f t="shared" si="6"/>
        <v>1.9948210873628167E-2</v>
      </c>
      <c r="O10" s="388">
        <f t="shared" si="6"/>
        <v>0.25559228984364335</v>
      </c>
      <c r="P10" s="379">
        <f t="shared" si="6"/>
        <v>0.11603344216879384</v>
      </c>
      <c r="R10" s="394">
        <v>727.37700000000007</v>
      </c>
      <c r="S10" s="362">
        <v>600.8069999999999</v>
      </c>
      <c r="T10" s="367">
        <v>1328.184</v>
      </c>
      <c r="U10" s="19">
        <v>732.82799999999997</v>
      </c>
      <c r="V10" s="119">
        <v>771.00400000000002</v>
      </c>
      <c r="W10" s="368">
        <v>1503.8319999999999</v>
      </c>
      <c r="X10" s="338">
        <f t="shared" si="10"/>
        <v>8.0475339513999447E-2</v>
      </c>
      <c r="Y10" s="316">
        <f t="shared" si="11"/>
        <v>5.8894592357221699E-2</v>
      </c>
      <c r="Z10" s="392">
        <f t="shared" si="12"/>
        <v>6.9032780466720622E-2</v>
      </c>
      <c r="AA10" s="316">
        <f t="shared" si="13"/>
        <v>8.2277786048654766E-2</v>
      </c>
      <c r="AB10" s="316">
        <f t="shared" si="14"/>
        <v>8.6370570618609477E-2</v>
      </c>
      <c r="AC10" s="392">
        <f t="shared" si="15"/>
        <v>8.4326466911734177E-2</v>
      </c>
      <c r="AE10" s="387">
        <f t="shared" si="7"/>
        <v>7.4940505405036283E-3</v>
      </c>
      <c r="AF10" s="388">
        <f t="shared" si="7"/>
        <v>0.28328065418678566</v>
      </c>
      <c r="AG10" s="379">
        <f t="shared" si="7"/>
        <v>0.13224673689789962</v>
      </c>
      <c r="AI10" s="27">
        <f t="shared" si="8"/>
        <v>3.7974011464609028</v>
      </c>
      <c r="AJ10" s="28">
        <f t="shared" si="8"/>
        <v>4.5557788258845289</v>
      </c>
      <c r="AK10" s="395">
        <f t="shared" si="8"/>
        <v>4.1066340160284955</v>
      </c>
      <c r="AL10" s="28">
        <f t="shared" si="8"/>
        <v>3.751032671843249</v>
      </c>
      <c r="AM10" s="28">
        <f t="shared" si="8"/>
        <v>4.6562430171815086</v>
      </c>
      <c r="AN10" s="395">
        <f t="shared" si="8"/>
        <v>4.1662935792016667</v>
      </c>
      <c r="AO10" s="377">
        <f t="shared" si="9"/>
        <v>-1.2210581086717225E-2</v>
      </c>
      <c r="AP10" s="378">
        <f t="shared" si="9"/>
        <v>2.2052034380197118E-2</v>
      </c>
      <c r="AQ10" s="379">
        <f t="shared" si="9"/>
        <v>1.4527606536232701E-2</v>
      </c>
    </row>
    <row r="11" spans="1:43" ht="20.100000000000001" customHeight="1">
      <c r="A11" s="8" t="s">
        <v>183</v>
      </c>
      <c r="B11" s="19">
        <v>5022.87</v>
      </c>
      <c r="C11" s="364">
        <v>563.43000000000006</v>
      </c>
      <c r="D11" s="368">
        <v>5586.3</v>
      </c>
      <c r="E11" s="19">
        <v>4430.2</v>
      </c>
      <c r="F11" s="362">
        <v>1934.43</v>
      </c>
      <c r="G11" s="370">
        <v>6364.63</v>
      </c>
      <c r="H11" s="338">
        <f t="shared" si="0"/>
        <v>0.15174971374362914</v>
      </c>
      <c r="I11" s="316">
        <f t="shared" si="1"/>
        <v>2.6099112983130987E-2</v>
      </c>
      <c r="J11" s="392">
        <f t="shared" si="2"/>
        <v>0.10214894403302822</v>
      </c>
      <c r="K11" s="316">
        <f t="shared" si="3"/>
        <v>0.14251747851316265</v>
      </c>
      <c r="L11" s="316">
        <f t="shared" si="4"/>
        <v>9.7490750768942369E-2</v>
      </c>
      <c r="M11" s="392">
        <f t="shared" si="5"/>
        <v>0.12497432624809786</v>
      </c>
      <c r="N11" s="387">
        <f t="shared" si="6"/>
        <v>-0.11799429409879214</v>
      </c>
      <c r="O11" s="388">
        <f t="shared" si="6"/>
        <v>2.433310260369522</v>
      </c>
      <c r="P11" s="379">
        <f t="shared" si="6"/>
        <v>0.13932835687306444</v>
      </c>
      <c r="R11" s="394">
        <v>895.61300000000006</v>
      </c>
      <c r="S11" s="362">
        <v>148.76400000000001</v>
      </c>
      <c r="T11" s="367">
        <v>1044.377</v>
      </c>
      <c r="U11" s="19">
        <v>950.80899999999986</v>
      </c>
      <c r="V11" s="119">
        <v>478.36200000000002</v>
      </c>
      <c r="W11" s="368">
        <v>1429.1709999999998</v>
      </c>
      <c r="X11" s="338">
        <f t="shared" si="10"/>
        <v>9.9088588514830114E-2</v>
      </c>
      <c r="Y11" s="316">
        <f t="shared" si="11"/>
        <v>1.4582711482106119E-2</v>
      </c>
      <c r="Z11" s="392">
        <f t="shared" si="12"/>
        <v>5.4281822522701889E-2</v>
      </c>
      <c r="AA11" s="316">
        <f t="shared" si="13"/>
        <v>0.10675146074540735</v>
      </c>
      <c r="AB11" s="316">
        <f t="shared" si="14"/>
        <v>5.3587788004030155E-2</v>
      </c>
      <c r="AC11" s="392">
        <f t="shared" si="15"/>
        <v>8.0139896639192437E-2</v>
      </c>
      <c r="AE11" s="387">
        <f t="shared" si="7"/>
        <v>6.162929747558353E-2</v>
      </c>
      <c r="AF11" s="388">
        <f t="shared" si="7"/>
        <v>2.2155763491167217</v>
      </c>
      <c r="AG11" s="379">
        <f t="shared" si="7"/>
        <v>0.36844357928219396</v>
      </c>
      <c r="AI11" s="27">
        <f t="shared" si="8"/>
        <v>1.7830702367371642</v>
      </c>
      <c r="AJ11" s="28">
        <f t="shared" si="8"/>
        <v>2.6403279910547894</v>
      </c>
      <c r="AK11" s="395">
        <f t="shared" si="8"/>
        <v>1.8695326065553228</v>
      </c>
      <c r="AL11" s="28">
        <f t="shared" si="8"/>
        <v>2.1461988172091551</v>
      </c>
      <c r="AM11" s="28">
        <f t="shared" si="8"/>
        <v>2.472883485057614</v>
      </c>
      <c r="AN11" s="395">
        <f t="shared" si="8"/>
        <v>2.2454895257069145</v>
      </c>
      <c r="AO11" s="377">
        <f t="shared" si="9"/>
        <v>0.20365354823962453</v>
      </c>
      <c r="AP11" s="378">
        <f t="shared" si="9"/>
        <v>-6.3418070241448563E-2</v>
      </c>
      <c r="AQ11" s="379">
        <f t="shared" si="9"/>
        <v>0.20109674355683213</v>
      </c>
    </row>
    <row r="12" spans="1:43" ht="20.100000000000001" customHeight="1">
      <c r="A12" s="8" t="s">
        <v>181</v>
      </c>
      <c r="B12" s="19">
        <v>2808.09</v>
      </c>
      <c r="C12" s="364">
        <v>390.72</v>
      </c>
      <c r="D12" s="368">
        <v>3198.8100000000004</v>
      </c>
      <c r="E12" s="19">
        <v>2840.91</v>
      </c>
      <c r="F12" s="362">
        <v>989.46</v>
      </c>
      <c r="G12" s="370">
        <v>3830.37</v>
      </c>
      <c r="H12" s="338">
        <f t="shared" si="0"/>
        <v>8.4837324809590456E-2</v>
      </c>
      <c r="I12" s="316">
        <f t="shared" si="1"/>
        <v>1.8098868403828228E-2</v>
      </c>
      <c r="J12" s="392">
        <f t="shared" si="2"/>
        <v>5.8492215538422758E-2</v>
      </c>
      <c r="K12" s="316">
        <f t="shared" si="3"/>
        <v>9.1390756598534809E-2</v>
      </c>
      <c r="L12" s="316">
        <f t="shared" si="4"/>
        <v>4.9866471392522711E-2</v>
      </c>
      <c r="M12" s="392">
        <f t="shared" si="5"/>
        <v>7.521221344067551E-2</v>
      </c>
      <c r="N12" s="387">
        <f t="shared" si="6"/>
        <v>1.1687659583560252E-2</v>
      </c>
      <c r="O12" s="388">
        <f t="shared" si="6"/>
        <v>1.5324017199017199</v>
      </c>
      <c r="P12" s="379">
        <f t="shared" si="6"/>
        <v>0.19743592148330141</v>
      </c>
      <c r="R12" s="394">
        <v>525.16100000000006</v>
      </c>
      <c r="S12" s="362">
        <v>124.209</v>
      </c>
      <c r="T12" s="367">
        <v>649.37000000000012</v>
      </c>
      <c r="U12" s="19">
        <v>567.41999999999996</v>
      </c>
      <c r="V12" s="119">
        <v>349.24900000000002</v>
      </c>
      <c r="W12" s="368">
        <v>916.66899999999998</v>
      </c>
      <c r="X12" s="338">
        <f t="shared" si="10"/>
        <v>5.810262047674241E-2</v>
      </c>
      <c r="Y12" s="316">
        <f t="shared" si="11"/>
        <v>1.2175687736824224E-2</v>
      </c>
      <c r="Z12" s="392">
        <f t="shared" si="12"/>
        <v>3.37512096604645E-2</v>
      </c>
      <c r="AA12" s="316">
        <f t="shared" si="13"/>
        <v>6.3706710660247273E-2</v>
      </c>
      <c r="AB12" s="316">
        <f t="shared" si="14"/>
        <v>3.912409717456556E-2</v>
      </c>
      <c r="AC12" s="392">
        <f t="shared" si="15"/>
        <v>5.1401657962799344E-2</v>
      </c>
      <c r="AE12" s="387">
        <f t="shared" si="7"/>
        <v>8.0468656278740988E-2</v>
      </c>
      <c r="AF12" s="388">
        <f t="shared" si="7"/>
        <v>1.8117849753238495</v>
      </c>
      <c r="AG12" s="379">
        <f t="shared" si="7"/>
        <v>0.41162819347983404</v>
      </c>
      <c r="AI12" s="27">
        <f t="shared" si="8"/>
        <v>1.8701715400859662</v>
      </c>
      <c r="AJ12" s="28">
        <f t="shared" si="8"/>
        <v>3.1789772727272725</v>
      </c>
      <c r="AK12" s="395">
        <f t="shared" si="8"/>
        <v>2.0300361697006073</v>
      </c>
      <c r="AL12" s="28">
        <f t="shared" si="8"/>
        <v>1.9973177608583166</v>
      </c>
      <c r="AM12" s="28">
        <f t="shared" si="8"/>
        <v>3.5296929638388619</v>
      </c>
      <c r="AN12" s="395">
        <f t="shared" si="8"/>
        <v>2.3931604518623528</v>
      </c>
      <c r="AO12" s="377">
        <f t="shared" si="9"/>
        <v>6.7986394855792665E-2</v>
      </c>
      <c r="AP12" s="378">
        <f t="shared" si="9"/>
        <v>0.11032343455878417</v>
      </c>
      <c r="AQ12" s="379">
        <f t="shared" si="9"/>
        <v>0.17887576959542531</v>
      </c>
    </row>
    <row r="13" spans="1:43" ht="20.100000000000001" customHeight="1">
      <c r="A13" s="8" t="s">
        <v>180</v>
      </c>
      <c r="B13" s="19">
        <v>2487.9700000000003</v>
      </c>
      <c r="C13" s="364">
        <v>1066.67</v>
      </c>
      <c r="D13" s="368">
        <v>3554.6400000000003</v>
      </c>
      <c r="E13" s="19">
        <v>1367.62</v>
      </c>
      <c r="F13" s="362">
        <v>1218.71</v>
      </c>
      <c r="G13" s="370">
        <v>2586.33</v>
      </c>
      <c r="H13" s="338">
        <f t="shared" si="0"/>
        <v>7.5165938059861603E-2</v>
      </c>
      <c r="I13" s="316">
        <f t="shared" si="1"/>
        <v>4.9410114558536694E-2</v>
      </c>
      <c r="J13" s="392">
        <f t="shared" si="2"/>
        <v>6.4998786749290854E-2</v>
      </c>
      <c r="K13" s="316">
        <f t="shared" si="3"/>
        <v>4.3995700863205159E-2</v>
      </c>
      <c r="L13" s="316">
        <f t="shared" si="4"/>
        <v>6.1420135579792368E-2</v>
      </c>
      <c r="M13" s="392">
        <f t="shared" si="5"/>
        <v>5.0784546659466918E-2</v>
      </c>
      <c r="N13" s="387">
        <f t="shared" si="6"/>
        <v>-0.45030687669063546</v>
      </c>
      <c r="O13" s="388">
        <f t="shared" si="6"/>
        <v>0.14253705457170443</v>
      </c>
      <c r="P13" s="379">
        <f t="shared" si="6"/>
        <v>-0.27240733238809001</v>
      </c>
      <c r="R13" s="394">
        <v>550.52499999999998</v>
      </c>
      <c r="S13" s="362">
        <v>423.964</v>
      </c>
      <c r="T13" s="367">
        <v>974.48900000000003</v>
      </c>
      <c r="U13" s="19">
        <v>376.15699999999998</v>
      </c>
      <c r="V13" s="119">
        <v>503.25400000000002</v>
      </c>
      <c r="W13" s="368">
        <v>879.41100000000006</v>
      </c>
      <c r="X13" s="338">
        <f t="shared" si="10"/>
        <v>6.0908835838835343E-2</v>
      </c>
      <c r="Y13" s="316">
        <f t="shared" si="11"/>
        <v>4.1559414178158949E-2</v>
      </c>
      <c r="Z13" s="392">
        <f t="shared" si="12"/>
        <v>5.0649371776978279E-2</v>
      </c>
      <c r="AA13" s="316">
        <f t="shared" si="13"/>
        <v>4.2232781998919028E-2</v>
      </c>
      <c r="AB13" s="316">
        <f t="shared" si="14"/>
        <v>5.6376277095965384E-2</v>
      </c>
      <c r="AC13" s="392">
        <f t="shared" si="15"/>
        <v>4.9312438220037266E-2</v>
      </c>
      <c r="AE13" s="387">
        <f t="shared" si="7"/>
        <v>-0.31673039371509015</v>
      </c>
      <c r="AF13" s="388">
        <f t="shared" si="7"/>
        <v>0.18702059608834717</v>
      </c>
      <c r="AG13" s="379">
        <f t="shared" si="7"/>
        <v>-9.7567032567838094E-2</v>
      </c>
      <c r="AI13" s="27">
        <f t="shared" si="8"/>
        <v>2.212747742135154</v>
      </c>
      <c r="AJ13" s="28">
        <f t="shared" si="8"/>
        <v>3.974650079218502</v>
      </c>
      <c r="AK13" s="395">
        <f t="shared" si="8"/>
        <v>2.7414562374811515</v>
      </c>
      <c r="AL13" s="28">
        <f t="shared" si="8"/>
        <v>2.7504496863163745</v>
      </c>
      <c r="AM13" s="28">
        <f t="shared" si="8"/>
        <v>4.1293991187403076</v>
      </c>
      <c r="AN13" s="395">
        <f t="shared" si="8"/>
        <v>3.4002273491781794</v>
      </c>
      <c r="AO13" s="377">
        <f t="shared" si="9"/>
        <v>0.24300191745416674</v>
      </c>
      <c r="AP13" s="378">
        <f t="shared" si="9"/>
        <v>3.8934003355644446E-2</v>
      </c>
      <c r="AQ13" s="379">
        <f t="shared" si="9"/>
        <v>0.24029970009745855</v>
      </c>
    </row>
    <row r="14" spans="1:43" ht="20.100000000000001" customHeight="1">
      <c r="A14" s="8" t="s">
        <v>184</v>
      </c>
      <c r="B14" s="19">
        <v>780.44</v>
      </c>
      <c r="C14" s="364">
        <v>1917.32</v>
      </c>
      <c r="D14" s="368">
        <v>2697.76</v>
      </c>
      <c r="E14" s="19">
        <v>604.46</v>
      </c>
      <c r="F14" s="362">
        <v>1360.42</v>
      </c>
      <c r="G14" s="370">
        <v>1964.88</v>
      </c>
      <c r="H14" s="338">
        <f t="shared" si="0"/>
        <v>2.3578461436206379E-2</v>
      </c>
      <c r="I14" s="316">
        <f t="shared" si="1"/>
        <v>8.8813785749457252E-2</v>
      </c>
      <c r="J14" s="392">
        <f t="shared" si="2"/>
        <v>4.9330206980388133E-2</v>
      </c>
      <c r="K14" s="316">
        <f t="shared" si="3"/>
        <v>1.9445197747746445E-2</v>
      </c>
      <c r="L14" s="316">
        <f t="shared" si="4"/>
        <v>6.8561988369227403E-2</v>
      </c>
      <c r="M14" s="392">
        <f t="shared" si="5"/>
        <v>3.858190565018902E-2</v>
      </c>
      <c r="N14" s="387">
        <f t="shared" si="6"/>
        <v>-0.22548818615140179</v>
      </c>
      <c r="O14" s="388">
        <f t="shared" si="6"/>
        <v>-0.29045751361275107</v>
      </c>
      <c r="P14" s="379">
        <f t="shared" si="6"/>
        <v>-0.2716624162267956</v>
      </c>
      <c r="R14" s="394">
        <v>303.77</v>
      </c>
      <c r="S14" s="362">
        <v>1143.021</v>
      </c>
      <c r="T14" s="367">
        <v>1446.7909999999999</v>
      </c>
      <c r="U14" s="19">
        <v>179.74</v>
      </c>
      <c r="V14" s="119">
        <v>649.19400000000007</v>
      </c>
      <c r="W14" s="368">
        <v>828.93400000000008</v>
      </c>
      <c r="X14" s="338">
        <f t="shared" si="10"/>
        <v>3.3608422983085258E-2</v>
      </c>
      <c r="Y14" s="316">
        <f t="shared" si="11"/>
        <v>0.11204555847509086</v>
      </c>
      <c r="Z14" s="392">
        <f t="shared" si="12"/>
        <v>7.5197416535831785E-2</v>
      </c>
      <c r="AA14" s="316">
        <f t="shared" si="13"/>
        <v>2.0180191346926168E-2</v>
      </c>
      <c r="AB14" s="316">
        <f t="shared" si="14"/>
        <v>7.2724987447766246E-2</v>
      </c>
      <c r="AC14" s="392">
        <f t="shared" si="15"/>
        <v>4.6481971073239217E-2</v>
      </c>
      <c r="AE14" s="387">
        <f t="shared" si="7"/>
        <v>-0.40830233400269933</v>
      </c>
      <c r="AF14" s="388">
        <f t="shared" si="7"/>
        <v>-0.43203668174075532</v>
      </c>
      <c r="AG14" s="379">
        <f t="shared" si="7"/>
        <v>-0.42705338919028379</v>
      </c>
      <c r="AI14" s="27">
        <f t="shared" si="8"/>
        <v>3.8922915278560803</v>
      </c>
      <c r="AJ14" s="28">
        <f t="shared" si="8"/>
        <v>5.9615557131829844</v>
      </c>
      <c r="AK14" s="395">
        <f t="shared" si="8"/>
        <v>5.362934434493801</v>
      </c>
      <c r="AL14" s="28">
        <f t="shared" si="8"/>
        <v>2.9735631803593288</v>
      </c>
      <c r="AM14" s="28">
        <f t="shared" si="8"/>
        <v>4.7720115846576796</v>
      </c>
      <c r="AN14" s="395">
        <f t="shared" si="8"/>
        <v>4.218751272342331</v>
      </c>
      <c r="AO14" s="377">
        <f t="shared" si="9"/>
        <v>-0.23603790746958717</v>
      </c>
      <c r="AP14" s="378">
        <f t="shared" si="9"/>
        <v>-0.19953585704060883</v>
      </c>
      <c r="AQ14" s="379">
        <f t="shared" si="9"/>
        <v>-0.21335020521455761</v>
      </c>
    </row>
    <row r="15" spans="1:43" ht="20.100000000000001" customHeight="1">
      <c r="A15" s="8" t="s">
        <v>186</v>
      </c>
      <c r="B15" s="19">
        <v>1922.6499999999999</v>
      </c>
      <c r="C15" s="364">
        <v>404.75</v>
      </c>
      <c r="D15" s="368">
        <v>2327.3999999999996</v>
      </c>
      <c r="E15" s="19">
        <v>1866.95</v>
      </c>
      <c r="F15" s="362">
        <v>857.72</v>
      </c>
      <c r="G15" s="370">
        <v>2724.67</v>
      </c>
      <c r="H15" s="338">
        <f t="shared" si="0"/>
        <v>5.8086629183950321E-2</v>
      </c>
      <c r="I15" s="316">
        <f t="shared" si="1"/>
        <v>1.8748763785957911E-2</v>
      </c>
      <c r="J15" s="392">
        <f t="shared" si="2"/>
        <v>4.2557945749864823E-2</v>
      </c>
      <c r="K15" s="316">
        <f t="shared" si="3"/>
        <v>6.0058915288282479E-2</v>
      </c>
      <c r="L15" s="316">
        <f t="shared" si="4"/>
        <v>4.3227083300784855E-2</v>
      </c>
      <c r="M15" s="392">
        <f t="shared" si="5"/>
        <v>5.3500957243139788E-2</v>
      </c>
      <c r="N15" s="387">
        <f t="shared" si="6"/>
        <v>-2.8970431435778651E-2</v>
      </c>
      <c r="O15" s="388">
        <f t="shared" si="6"/>
        <v>1.1191352686843732</v>
      </c>
      <c r="P15" s="379">
        <f t="shared" si="6"/>
        <v>0.17069261837243296</v>
      </c>
      <c r="R15" s="394">
        <v>425.92299999999994</v>
      </c>
      <c r="S15" s="362">
        <v>124.268</v>
      </c>
      <c r="T15" s="367">
        <v>550.19099999999992</v>
      </c>
      <c r="U15" s="19">
        <v>416.25599999999997</v>
      </c>
      <c r="V15" s="119">
        <v>354.06900000000002</v>
      </c>
      <c r="W15" s="368">
        <v>770.32500000000005</v>
      </c>
      <c r="X15" s="338">
        <f t="shared" si="10"/>
        <v>4.7123153511619394E-2</v>
      </c>
      <c r="Y15" s="316">
        <f t="shared" si="11"/>
        <v>1.2181471259567927E-2</v>
      </c>
      <c r="Z15" s="392">
        <f t="shared" si="12"/>
        <v>2.8596349991993189E-2</v>
      </c>
      <c r="AA15" s="316">
        <f t="shared" si="13"/>
        <v>4.673487108771613E-2</v>
      </c>
      <c r="AB15" s="316">
        <f t="shared" si="14"/>
        <v>3.9664050469725758E-2</v>
      </c>
      <c r="AC15" s="392">
        <f t="shared" si="15"/>
        <v>4.3195506960738726E-2</v>
      </c>
      <c r="AE15" s="387">
        <f t="shared" si="7"/>
        <v>-2.2696590698318649E-2</v>
      </c>
      <c r="AF15" s="388">
        <f t="shared" si="7"/>
        <v>1.8492371326487915</v>
      </c>
      <c r="AG15" s="379">
        <f t="shared" si="7"/>
        <v>0.40010469091642747</v>
      </c>
      <c r="AI15" s="27">
        <f t="shared" si="8"/>
        <v>2.2152913946896211</v>
      </c>
      <c r="AJ15" s="28">
        <f t="shared" si="8"/>
        <v>3.0702408894379247</v>
      </c>
      <c r="AK15" s="395">
        <f t="shared" si="8"/>
        <v>2.3639726733694251</v>
      </c>
      <c r="AL15" s="28">
        <f t="shared" si="8"/>
        <v>2.2296044350411095</v>
      </c>
      <c r="AM15" s="28">
        <f t="shared" si="8"/>
        <v>4.1280254628550113</v>
      </c>
      <c r="AN15" s="395">
        <f t="shared" si="8"/>
        <v>2.8272231132577526</v>
      </c>
      <c r="AO15" s="377">
        <f t="shared" si="9"/>
        <v>6.4610192527262342E-3</v>
      </c>
      <c r="AP15" s="378">
        <f t="shared" si="9"/>
        <v>0.34452820202350226</v>
      </c>
      <c r="AQ15" s="379">
        <f t="shared" si="9"/>
        <v>0.19596268819302631</v>
      </c>
    </row>
    <row r="16" spans="1:43" ht="20.100000000000001" customHeight="1">
      <c r="A16" s="8" t="s">
        <v>174</v>
      </c>
      <c r="B16" s="19">
        <v>1887.4399999999998</v>
      </c>
      <c r="C16" s="364">
        <v>872.75</v>
      </c>
      <c r="D16" s="368">
        <v>2760.1899999999996</v>
      </c>
      <c r="E16" s="19">
        <v>1578.1799999999998</v>
      </c>
      <c r="F16" s="362">
        <v>1192.19</v>
      </c>
      <c r="G16" s="370">
        <v>2770.37</v>
      </c>
      <c r="H16" s="338">
        <f t="shared" si="0"/>
        <v>5.7022873319093538E-2</v>
      </c>
      <c r="I16" s="316">
        <f t="shared" si="1"/>
        <v>4.0427383802828329E-2</v>
      </c>
      <c r="J16" s="392">
        <f t="shared" si="2"/>
        <v>5.0471778069656865E-2</v>
      </c>
      <c r="K16" s="316">
        <f t="shared" si="3"/>
        <v>5.0769318369351953E-2</v>
      </c>
      <c r="L16" s="316">
        <f t="shared" si="4"/>
        <v>6.0083589563450425E-2</v>
      </c>
      <c r="M16" s="392">
        <f t="shared" si="5"/>
        <v>5.4398311324922712E-2</v>
      </c>
      <c r="N16" s="387">
        <f t="shared" si="6"/>
        <v>-0.1638515661424999</v>
      </c>
      <c r="O16" s="388">
        <f t="shared" si="6"/>
        <v>0.36601546834717852</v>
      </c>
      <c r="P16" s="379">
        <f t="shared" si="6"/>
        <v>3.6881519025865222E-3</v>
      </c>
      <c r="R16" s="394">
        <v>466.63099999999997</v>
      </c>
      <c r="S16" s="362">
        <v>297.274</v>
      </c>
      <c r="T16" s="367">
        <v>763.90499999999997</v>
      </c>
      <c r="U16" s="19">
        <v>412.54499999999996</v>
      </c>
      <c r="V16" s="119">
        <v>340.14</v>
      </c>
      <c r="W16" s="368">
        <v>752.68499999999995</v>
      </c>
      <c r="X16" s="338">
        <f t="shared" si="10"/>
        <v>5.1626994189749011E-2</v>
      </c>
      <c r="Y16" s="316">
        <f t="shared" si="11"/>
        <v>2.9140524408671549E-2</v>
      </c>
      <c r="Z16" s="392">
        <f t="shared" si="12"/>
        <v>3.9704202250915699E-2</v>
      </c>
      <c r="AA16" s="316">
        <f t="shared" si="13"/>
        <v>4.6318220981515827E-2</v>
      </c>
      <c r="AB16" s="316">
        <f t="shared" si="14"/>
        <v>3.8103675065516943E-2</v>
      </c>
      <c r="AC16" s="392">
        <f t="shared" si="15"/>
        <v>4.2206354664256811E-2</v>
      </c>
      <c r="AE16" s="387">
        <f t="shared" si="7"/>
        <v>-0.11590743006786951</v>
      </c>
      <c r="AF16" s="388">
        <f t="shared" si="7"/>
        <v>0.14419693615990631</v>
      </c>
      <c r="AG16" s="379">
        <f t="shared" si="7"/>
        <v>-1.4687690223260781E-2</v>
      </c>
      <c r="AI16" s="27">
        <f t="shared" si="8"/>
        <v>2.4722958080786674</v>
      </c>
      <c r="AJ16" s="28">
        <f t="shared" si="8"/>
        <v>3.4061758808364369</v>
      </c>
      <c r="AK16" s="395">
        <f t="shared" si="8"/>
        <v>2.7675812172350458</v>
      </c>
      <c r="AL16" s="28">
        <f t="shared" si="8"/>
        <v>2.6140554309394366</v>
      </c>
      <c r="AM16" s="28">
        <f t="shared" si="8"/>
        <v>2.8530687222674231</v>
      </c>
      <c r="AN16" s="395">
        <f t="shared" si="8"/>
        <v>2.7169114594801416</v>
      </c>
      <c r="AO16" s="377">
        <f t="shared" si="9"/>
        <v>5.7339264337845135E-2</v>
      </c>
      <c r="AP16" s="378">
        <f t="shared" si="9"/>
        <v>-0.16238361667724277</v>
      </c>
      <c r="AQ16" s="379">
        <f t="shared" si="9"/>
        <v>-1.830831826699774E-2</v>
      </c>
    </row>
    <row r="17" spans="1:43" ht="20.100000000000001" customHeight="1">
      <c r="A17" s="8" t="s">
        <v>187</v>
      </c>
      <c r="B17" s="19">
        <v>1110.8500000000001</v>
      </c>
      <c r="C17" s="364">
        <v>203.06</v>
      </c>
      <c r="D17" s="368">
        <v>1313.91</v>
      </c>
      <c r="E17" s="19">
        <v>963.91</v>
      </c>
      <c r="F17" s="362">
        <v>383.12</v>
      </c>
      <c r="G17" s="370">
        <v>1347.03</v>
      </c>
      <c r="H17" s="338">
        <f t="shared" si="0"/>
        <v>3.3560727136499741E-2</v>
      </c>
      <c r="I17" s="316">
        <f t="shared" si="1"/>
        <v>9.4061123517643324E-3</v>
      </c>
      <c r="J17" s="392">
        <f t="shared" si="2"/>
        <v>2.4025655452524233E-2</v>
      </c>
      <c r="K17" s="316">
        <f t="shared" si="3"/>
        <v>3.1008537473166588E-2</v>
      </c>
      <c r="L17" s="316">
        <f t="shared" si="4"/>
        <v>1.9308352555841877E-2</v>
      </c>
      <c r="M17" s="392">
        <f t="shared" si="5"/>
        <v>2.644995336507782E-2</v>
      </c>
      <c r="N17" s="387">
        <f t="shared" si="6"/>
        <v>-0.13227708511500216</v>
      </c>
      <c r="O17" s="388">
        <f t="shared" si="6"/>
        <v>0.88673298532453459</v>
      </c>
      <c r="P17" s="379">
        <f t="shared" si="6"/>
        <v>2.5207205973011765E-2</v>
      </c>
      <c r="R17" s="394">
        <v>311.959</v>
      </c>
      <c r="S17" s="362">
        <v>112.095</v>
      </c>
      <c r="T17" s="367">
        <v>424.05399999999997</v>
      </c>
      <c r="U17" s="19">
        <v>379.56899999999996</v>
      </c>
      <c r="V17" s="119">
        <v>101.652</v>
      </c>
      <c r="W17" s="368">
        <v>481.22099999999995</v>
      </c>
      <c r="X17" s="338">
        <f t="shared" si="10"/>
        <v>3.4514435347072769E-2</v>
      </c>
      <c r="Y17" s="316">
        <f t="shared" si="11"/>
        <v>1.0988203083989978E-2</v>
      </c>
      <c r="Z17" s="392">
        <f t="shared" si="12"/>
        <v>2.204033980836597E-2</v>
      </c>
      <c r="AA17" s="316">
        <f t="shared" si="13"/>
        <v>4.2615862075005104E-2</v>
      </c>
      <c r="AB17" s="316">
        <f t="shared" si="14"/>
        <v>1.1387413352619299E-2</v>
      </c>
      <c r="AC17" s="392">
        <f t="shared" si="15"/>
        <v>2.6984175581934441E-2</v>
      </c>
      <c r="AE17" s="387">
        <f t="shared" si="7"/>
        <v>0.21672719812539454</v>
      </c>
      <c r="AF17" s="388">
        <f t="shared" si="7"/>
        <v>-9.3162050046835254E-2</v>
      </c>
      <c r="AG17" s="379">
        <f t="shared" si="7"/>
        <v>0.13481066090639393</v>
      </c>
      <c r="AI17" s="27">
        <f t="shared" si="8"/>
        <v>2.8082909483728673</v>
      </c>
      <c r="AJ17" s="28">
        <f t="shared" si="8"/>
        <v>5.5202895695853442</v>
      </c>
      <c r="AK17" s="395">
        <f t="shared" si="8"/>
        <v>3.2274204473670185</v>
      </c>
      <c r="AL17" s="28">
        <f t="shared" si="8"/>
        <v>3.9378053967694076</v>
      </c>
      <c r="AM17" s="28">
        <f t="shared" si="8"/>
        <v>2.6532679056170387</v>
      </c>
      <c r="AN17" s="395">
        <f t="shared" si="8"/>
        <v>3.5724594107035474</v>
      </c>
      <c r="AO17" s="377">
        <f t="shared" si="9"/>
        <v>0.40220706086418306</v>
      </c>
      <c r="AP17" s="378">
        <f t="shared" si="9"/>
        <v>-0.51936073784326164</v>
      </c>
      <c r="AQ17" s="379">
        <f t="shared" si="9"/>
        <v>0.10690858813205366</v>
      </c>
    </row>
    <row r="18" spans="1:43" ht="20.100000000000001" customHeight="1">
      <c r="A18" s="8" t="s">
        <v>192</v>
      </c>
      <c r="B18" s="19">
        <v>128.05000000000001</v>
      </c>
      <c r="C18" s="364">
        <v>464.38</v>
      </c>
      <c r="D18" s="368">
        <v>592.43000000000006</v>
      </c>
      <c r="E18" s="19">
        <v>273.17</v>
      </c>
      <c r="F18" s="362">
        <v>297.90999999999997</v>
      </c>
      <c r="G18" s="370">
        <v>571.07999999999993</v>
      </c>
      <c r="H18" s="338">
        <f t="shared" si="0"/>
        <v>3.8686151233999115E-3</v>
      </c>
      <c r="I18" s="316">
        <f t="shared" si="1"/>
        <v>2.1510934964603174E-2</v>
      </c>
      <c r="J18" s="392">
        <f t="shared" si="2"/>
        <v>1.0832948268708611E-2</v>
      </c>
      <c r="K18" s="316">
        <f t="shared" si="3"/>
        <v>8.7877521568869681E-3</v>
      </c>
      <c r="L18" s="316">
        <f t="shared" si="4"/>
        <v>1.501396771223338E-2</v>
      </c>
      <c r="M18" s="392">
        <f t="shared" si="5"/>
        <v>1.1213587943645383E-2</v>
      </c>
      <c r="N18" s="387">
        <f t="shared" si="6"/>
        <v>1.1333073018352207</v>
      </c>
      <c r="O18" s="388">
        <f t="shared" si="6"/>
        <v>-0.35847797062750342</v>
      </c>
      <c r="P18" s="379">
        <f t="shared" si="6"/>
        <v>-3.6038012929797837E-2</v>
      </c>
      <c r="R18" s="394">
        <v>50.972999999999999</v>
      </c>
      <c r="S18" s="362">
        <v>210.62199999999999</v>
      </c>
      <c r="T18" s="367">
        <v>261.59499999999997</v>
      </c>
      <c r="U18" s="19">
        <v>183.221</v>
      </c>
      <c r="V18" s="119">
        <v>134.54500000000002</v>
      </c>
      <c r="W18" s="368">
        <v>317.76600000000002</v>
      </c>
      <c r="X18" s="338">
        <f t="shared" si="10"/>
        <v>5.639536967826991E-3</v>
      </c>
      <c r="Y18" s="316">
        <f t="shared" si="11"/>
        <v>2.0646391988546654E-2</v>
      </c>
      <c r="Z18" s="392">
        <f t="shared" si="12"/>
        <v>1.359648226916736E-2</v>
      </c>
      <c r="AA18" s="316">
        <f t="shared" si="13"/>
        <v>2.0571018353038605E-2</v>
      </c>
      <c r="AB18" s="316">
        <f t="shared" si="14"/>
        <v>1.5072202509819421E-2</v>
      </c>
      <c r="AC18" s="392">
        <f t="shared" si="15"/>
        <v>1.781853563740772E-2</v>
      </c>
      <c r="AE18" s="387">
        <f t="shared" si="7"/>
        <v>2.5944715829949185</v>
      </c>
      <c r="AF18" s="388">
        <f t="shared" si="7"/>
        <v>-0.36120158388012635</v>
      </c>
      <c r="AG18" s="379">
        <f t="shared" si="7"/>
        <v>0.21472505208432904</v>
      </c>
      <c r="AI18" s="27">
        <f t="shared" si="8"/>
        <v>3.9807106598984765</v>
      </c>
      <c r="AJ18" s="28">
        <f t="shared" si="8"/>
        <v>4.5355527800508195</v>
      </c>
      <c r="AK18" s="395">
        <f t="shared" si="8"/>
        <v>4.4156271627027657</v>
      </c>
      <c r="AL18" s="28">
        <f t="shared" si="8"/>
        <v>6.7072152871838044</v>
      </c>
      <c r="AM18" s="28">
        <f t="shared" si="8"/>
        <v>4.5162968681816666</v>
      </c>
      <c r="AN18" s="395">
        <f t="shared" si="8"/>
        <v>5.5642992225257419</v>
      </c>
      <c r="AO18" s="377">
        <f t="shared" si="9"/>
        <v>0.68492911447999194</v>
      </c>
      <c r="AP18" s="378">
        <f t="shared" si="9"/>
        <v>-4.2455490660031781E-3</v>
      </c>
      <c r="AQ18" s="379">
        <f t="shared" si="9"/>
        <v>0.26013791869146047</v>
      </c>
    </row>
    <row r="19" spans="1:43" ht="20.100000000000001" customHeight="1">
      <c r="A19" s="8" t="s">
        <v>189</v>
      </c>
      <c r="B19" s="19">
        <v>83.199999999999989</v>
      </c>
      <c r="C19" s="364">
        <v>133.37</v>
      </c>
      <c r="D19" s="368">
        <v>216.57</v>
      </c>
      <c r="E19" s="19">
        <v>49.3</v>
      </c>
      <c r="F19" s="362">
        <v>103.2</v>
      </c>
      <c r="G19" s="370">
        <v>152.5</v>
      </c>
      <c r="H19" s="338">
        <f t="shared" si="0"/>
        <v>2.5136179481989266E-3</v>
      </c>
      <c r="I19" s="316">
        <f t="shared" si="1"/>
        <v>6.1779434864316415E-3</v>
      </c>
      <c r="J19" s="392">
        <f t="shared" si="2"/>
        <v>3.9601161429269685E-3</v>
      </c>
      <c r="K19" s="316">
        <f t="shared" si="3"/>
        <v>1.5859581262017333E-3</v>
      </c>
      <c r="L19" s="316">
        <f t="shared" si="4"/>
        <v>5.2010387966247695E-3</v>
      </c>
      <c r="M19" s="392">
        <f t="shared" si="5"/>
        <v>2.9944528987285867E-3</v>
      </c>
      <c r="N19" s="387">
        <f t="shared" si="6"/>
        <v>-0.40745192307692302</v>
      </c>
      <c r="O19" s="388">
        <f t="shared" si="6"/>
        <v>-0.22621279148234236</v>
      </c>
      <c r="P19" s="379">
        <f t="shared" si="6"/>
        <v>-0.29583968231980418</v>
      </c>
      <c r="R19" s="394">
        <v>127.05200000000001</v>
      </c>
      <c r="S19" s="362">
        <v>323.24700000000001</v>
      </c>
      <c r="T19" s="367">
        <v>450.29900000000004</v>
      </c>
      <c r="U19" s="19">
        <v>76.528000000000006</v>
      </c>
      <c r="V19" s="119">
        <v>228.90100000000001</v>
      </c>
      <c r="W19" s="368">
        <v>305.42900000000003</v>
      </c>
      <c r="X19" s="338">
        <f t="shared" si="10"/>
        <v>1.4056744763626918E-2</v>
      </c>
      <c r="Y19" s="316">
        <f t="shared" si="11"/>
        <v>3.1686548751420747E-2</v>
      </c>
      <c r="Z19" s="392">
        <f t="shared" si="12"/>
        <v>2.3404431924630799E-2</v>
      </c>
      <c r="AA19" s="316">
        <f t="shared" si="13"/>
        <v>8.5921313196704457E-3</v>
      </c>
      <c r="AB19" s="316">
        <f t="shared" si="14"/>
        <v>2.5642292368353897E-2</v>
      </c>
      <c r="AC19" s="392">
        <f t="shared" si="15"/>
        <v>1.7126745848195853E-2</v>
      </c>
      <c r="AE19" s="387">
        <f t="shared" si="7"/>
        <v>-0.39766394861946286</v>
      </c>
      <c r="AF19" s="388">
        <f t="shared" si="7"/>
        <v>-0.29186968479212488</v>
      </c>
      <c r="AG19" s="379">
        <f t="shared" si="7"/>
        <v>-0.321719568553339</v>
      </c>
      <c r="AI19" s="27">
        <f t="shared" si="8"/>
        <v>15.27067307692308</v>
      </c>
      <c r="AJ19" s="28">
        <f t="shared" si="8"/>
        <v>24.236859863537529</v>
      </c>
      <c r="AK19" s="395">
        <f t="shared" si="8"/>
        <v>20.792307337119638</v>
      </c>
      <c r="AL19" s="28">
        <f t="shared" si="8"/>
        <v>15.52292089249493</v>
      </c>
      <c r="AM19" s="28">
        <f t="shared" si="8"/>
        <v>22.180329457364341</v>
      </c>
      <c r="AN19" s="395">
        <f t="shared" si="8"/>
        <v>20.028131147540982</v>
      </c>
      <c r="AO19" s="377">
        <f>(AL19-AI19)/AI19</f>
        <v>1.6518447765936757E-2</v>
      </c>
      <c r="AP19" s="378">
        <f>(AM19-AJ19)/AJ19</f>
        <v>-8.485135523959017E-2</v>
      </c>
      <c r="AQ19" s="379">
        <f>(AN19-AK19)/AK19</f>
        <v>-3.6752832535059926E-2</v>
      </c>
    </row>
    <row r="20" spans="1:43" ht="20.100000000000001" customHeight="1">
      <c r="A20" s="8" t="s">
        <v>179</v>
      </c>
      <c r="B20" s="19">
        <v>517.94000000000005</v>
      </c>
      <c r="C20" s="364">
        <v>1176.79</v>
      </c>
      <c r="D20" s="368">
        <v>1694.73</v>
      </c>
      <c r="E20" s="19">
        <v>115.77000000000001</v>
      </c>
      <c r="F20" s="362">
        <v>556.42999999999995</v>
      </c>
      <c r="G20" s="370">
        <v>672.19999999999993</v>
      </c>
      <c r="H20" s="338">
        <f t="shared" si="0"/>
        <v>1.5647875962622026E-2</v>
      </c>
      <c r="I20" s="316">
        <f t="shared" si="1"/>
        <v>5.4511075319771243E-2</v>
      </c>
      <c r="J20" s="392">
        <f t="shared" si="2"/>
        <v>3.0989184240211576E-2</v>
      </c>
      <c r="K20" s="316">
        <f t="shared" si="3"/>
        <v>3.7242671860116569E-3</v>
      </c>
      <c r="L20" s="316">
        <f t="shared" si="4"/>
        <v>2.8042771488429458E-2</v>
      </c>
      <c r="M20" s="392">
        <f t="shared" si="5"/>
        <v>1.3199155662461349E-2</v>
      </c>
      <c r="N20" s="387">
        <f t="shared" si="6"/>
        <v>-0.77647990114685106</v>
      </c>
      <c r="O20" s="388">
        <f t="shared" si="6"/>
        <v>-0.52716287527936168</v>
      </c>
      <c r="P20" s="379">
        <f t="shared" si="6"/>
        <v>-0.6033586471001281</v>
      </c>
      <c r="R20" s="394">
        <v>168.71800000000002</v>
      </c>
      <c r="S20" s="362">
        <v>625.03800000000001</v>
      </c>
      <c r="T20" s="367">
        <v>793.75600000000009</v>
      </c>
      <c r="U20" s="19">
        <v>51.75</v>
      </c>
      <c r="V20" s="119">
        <v>238.45099999999999</v>
      </c>
      <c r="W20" s="368">
        <v>290.20100000000002</v>
      </c>
      <c r="X20" s="338">
        <f t="shared" si="10"/>
        <v>1.8666576386279686E-2</v>
      </c>
      <c r="Y20" s="316">
        <f t="shared" si="11"/>
        <v>6.1269855740317847E-2</v>
      </c>
      <c r="Z20" s="392">
        <f t="shared" si="12"/>
        <v>4.1255717349510536E-2</v>
      </c>
      <c r="AA20" s="316">
        <f t="shared" si="13"/>
        <v>5.8101975197698292E-3</v>
      </c>
      <c r="AB20" s="316">
        <f t="shared" si="14"/>
        <v>2.6712116843204507E-2</v>
      </c>
      <c r="AC20" s="392">
        <f t="shared" si="15"/>
        <v>1.6272844988171668E-2</v>
      </c>
      <c r="AE20" s="387">
        <f t="shared" si="7"/>
        <v>-0.69327516921727383</v>
      </c>
      <c r="AF20" s="388">
        <f t="shared" si="7"/>
        <v>-0.61850159510301772</v>
      </c>
      <c r="AG20" s="379">
        <f t="shared" si="7"/>
        <v>-0.63439520457168197</v>
      </c>
      <c r="AI20" s="27">
        <f t="shared" si="8"/>
        <v>3.2574815615708386</v>
      </c>
      <c r="AJ20" s="28">
        <f t="shared" si="8"/>
        <v>5.311380960069342</v>
      </c>
      <c r="AK20" s="395">
        <f t="shared" si="8"/>
        <v>4.6836723253851655</v>
      </c>
      <c r="AL20" s="28">
        <f t="shared" si="8"/>
        <v>4.4700699663125159</v>
      </c>
      <c r="AM20" s="28">
        <f t="shared" si="8"/>
        <v>4.2853728231763206</v>
      </c>
      <c r="AN20" s="395">
        <f t="shared" si="8"/>
        <v>4.3171823861945855</v>
      </c>
      <c r="AO20" s="377">
        <f t="shared" ref="AO20:AQ33" si="16">(AL20-AI20)/AI20</f>
        <v>0.37224720441915166</v>
      </c>
      <c r="AP20" s="378">
        <f t="shared" si="16"/>
        <v>-0.1931716336309694</v>
      </c>
      <c r="AQ20" s="379">
        <f t="shared" si="16"/>
        <v>-7.8248415715213696E-2</v>
      </c>
    </row>
    <row r="21" spans="1:43" ht="20.100000000000001" customHeight="1">
      <c r="A21" s="8" t="s">
        <v>182</v>
      </c>
      <c r="B21" s="19">
        <v>718.51</v>
      </c>
      <c r="C21" s="364">
        <v>947.55</v>
      </c>
      <c r="D21" s="368">
        <v>1666.06</v>
      </c>
      <c r="E21" s="19">
        <v>423.95</v>
      </c>
      <c r="F21" s="362">
        <v>395.33</v>
      </c>
      <c r="G21" s="370">
        <v>819.28</v>
      </c>
      <c r="H21" s="338">
        <f t="shared" si="0"/>
        <v>2.170744749952417E-2</v>
      </c>
      <c r="I21" s="316">
        <f t="shared" si="1"/>
        <v>4.3892257258516164E-2</v>
      </c>
      <c r="J21" s="392">
        <f t="shared" si="2"/>
        <v>3.0464935591655837E-2</v>
      </c>
      <c r="K21" s="316">
        <f t="shared" si="3"/>
        <v>1.3638274799254054E-2</v>
      </c>
      <c r="L21" s="316">
        <f t="shared" si="4"/>
        <v>1.9923708018116958E-2</v>
      </c>
      <c r="M21" s="392">
        <f t="shared" si="5"/>
        <v>1.6087182759805616E-2</v>
      </c>
      <c r="N21" s="387">
        <f t="shared" si="6"/>
        <v>-0.40995949951983968</v>
      </c>
      <c r="O21" s="388">
        <f t="shared" si="6"/>
        <v>-0.58278718801118679</v>
      </c>
      <c r="P21" s="379">
        <f t="shared" si="6"/>
        <v>-0.50825300409349006</v>
      </c>
      <c r="R21" s="394">
        <v>204.22899999999998</v>
      </c>
      <c r="S21" s="362">
        <v>358.64099999999996</v>
      </c>
      <c r="T21" s="367">
        <v>562.86999999999989</v>
      </c>
      <c r="U21" s="19">
        <v>135.184</v>
      </c>
      <c r="V21" s="119">
        <v>145.24799999999999</v>
      </c>
      <c r="W21" s="368">
        <v>280.43200000000002</v>
      </c>
      <c r="X21" s="338">
        <f t="shared" si="10"/>
        <v>2.2595432786030614E-2</v>
      </c>
      <c r="Y21" s="316">
        <f t="shared" si="11"/>
        <v>3.5156074242787369E-2</v>
      </c>
      <c r="Z21" s="392">
        <f t="shared" si="12"/>
        <v>2.9255344998360945E-2</v>
      </c>
      <c r="AA21" s="316">
        <f t="shared" si="13"/>
        <v>1.5177695488165499E-2</v>
      </c>
      <c r="AB21" s="316">
        <f t="shared" si="14"/>
        <v>1.6271190086188644E-2</v>
      </c>
      <c r="AC21" s="392">
        <f t="shared" si="15"/>
        <v>1.5725054240760566E-2</v>
      </c>
      <c r="AE21" s="387">
        <f t="shared" si="7"/>
        <v>-0.33807637504957666</v>
      </c>
      <c r="AF21" s="388">
        <f t="shared" si="7"/>
        <v>-0.59500447522731648</v>
      </c>
      <c r="AG21" s="379">
        <f t="shared" si="7"/>
        <v>-0.50178193899124124</v>
      </c>
      <c r="AI21" s="27">
        <f t="shared" si="8"/>
        <v>2.8423960696441246</v>
      </c>
      <c r="AJ21" s="28">
        <f t="shared" si="8"/>
        <v>3.7849295551685924</v>
      </c>
      <c r="AK21" s="395">
        <f t="shared" si="8"/>
        <v>3.3784497557110784</v>
      </c>
      <c r="AL21" s="28">
        <f t="shared" si="8"/>
        <v>3.1886779101309113</v>
      </c>
      <c r="AM21" s="28">
        <f t="shared" si="8"/>
        <v>3.6740950598234385</v>
      </c>
      <c r="AN21" s="395">
        <f t="shared" si="8"/>
        <v>3.4229079191485212</v>
      </c>
      <c r="AO21" s="377">
        <f t="shared" si="16"/>
        <v>0.12182744135659535</v>
      </c>
      <c r="AP21" s="378">
        <f t="shared" si="16"/>
        <v>-2.9283106522762475E-2</v>
      </c>
      <c r="AQ21" s="379">
        <f t="shared" si="16"/>
        <v>1.3159338351055476E-2</v>
      </c>
    </row>
    <row r="22" spans="1:43" ht="20.100000000000001" customHeight="1">
      <c r="A22" s="8" t="s">
        <v>191</v>
      </c>
      <c r="B22" s="19">
        <v>151.04000000000002</v>
      </c>
      <c r="C22" s="364">
        <v>573.64</v>
      </c>
      <c r="D22" s="368">
        <v>724.68000000000006</v>
      </c>
      <c r="E22" s="19">
        <v>128.85</v>
      </c>
      <c r="F22" s="362">
        <v>459.7</v>
      </c>
      <c r="G22" s="370">
        <v>588.54999999999995</v>
      </c>
      <c r="H22" s="338">
        <f t="shared" si="0"/>
        <v>4.5631833521149762E-3</v>
      </c>
      <c r="I22" s="316">
        <f t="shared" si="1"/>
        <v>2.6572058945464844E-2</v>
      </c>
      <c r="J22" s="392">
        <f t="shared" si="2"/>
        <v>1.3251221159238656E-2</v>
      </c>
      <c r="K22" s="316">
        <f t="shared" si="3"/>
        <v>4.1450447172635563E-3</v>
      </c>
      <c r="L22" s="316">
        <f t="shared" si="4"/>
        <v>2.3167805569848897E-2</v>
      </c>
      <c r="M22" s="392">
        <f t="shared" si="5"/>
        <v>1.1556624613421045E-2</v>
      </c>
      <c r="N22" s="387">
        <f t="shared" si="6"/>
        <v>-0.14691472457627133</v>
      </c>
      <c r="O22" s="388">
        <f t="shared" si="6"/>
        <v>-0.19862631615647444</v>
      </c>
      <c r="P22" s="379">
        <f t="shared" si="6"/>
        <v>-0.18784842965170848</v>
      </c>
      <c r="R22" s="394">
        <v>54.936999999999998</v>
      </c>
      <c r="S22" s="362">
        <v>248.30500000000001</v>
      </c>
      <c r="T22" s="367">
        <v>303.24200000000002</v>
      </c>
      <c r="U22" s="19">
        <v>44.507000000000005</v>
      </c>
      <c r="V22" s="119">
        <v>227.57599999999999</v>
      </c>
      <c r="W22" s="368">
        <v>272.08299999999997</v>
      </c>
      <c r="X22" s="338">
        <f t="shared" si="10"/>
        <v>6.0781049261670181E-3</v>
      </c>
      <c r="Y22" s="316">
        <f t="shared" si="11"/>
        <v>2.4340298557207117E-2</v>
      </c>
      <c r="Z22" s="392">
        <f t="shared" si="12"/>
        <v>1.5761098171856683E-2</v>
      </c>
      <c r="AA22" s="316">
        <f t="shared" si="13"/>
        <v>4.9969944156984698E-3</v>
      </c>
      <c r="AB22" s="316">
        <f t="shared" si="14"/>
        <v>2.5493861223937452E-2</v>
      </c>
      <c r="AC22" s="392">
        <f t="shared" si="15"/>
        <v>1.5256889131728391E-2</v>
      </c>
      <c r="AE22" s="387">
        <f t="shared" si="7"/>
        <v>-0.1898538325718549</v>
      </c>
      <c r="AF22" s="388">
        <f t="shared" si="7"/>
        <v>-8.3482008014337264E-2</v>
      </c>
      <c r="AG22" s="379">
        <f t="shared" si="7"/>
        <v>-0.10275291681231508</v>
      </c>
      <c r="AI22" s="27">
        <f t="shared" si="8"/>
        <v>3.6372484110169485</v>
      </c>
      <c r="AJ22" s="28">
        <f t="shared" si="8"/>
        <v>4.3285858726727566</v>
      </c>
      <c r="AK22" s="395">
        <f t="shared" si="8"/>
        <v>4.1844952254788321</v>
      </c>
      <c r="AL22" s="28">
        <f t="shared" si="8"/>
        <v>3.4541715172681418</v>
      </c>
      <c r="AM22" s="28">
        <f t="shared" si="8"/>
        <v>4.9505329562758318</v>
      </c>
      <c r="AN22" s="395">
        <f t="shared" si="8"/>
        <v>4.6229377283153514</v>
      </c>
      <c r="AO22" s="377">
        <f t="shared" si="16"/>
        <v>-5.0333898887488904E-2</v>
      </c>
      <c r="AP22" s="378">
        <f t="shared" si="16"/>
        <v>0.14368366526572884</v>
      </c>
      <c r="AQ22" s="379">
        <f t="shared" si="16"/>
        <v>0.1047778714543397</v>
      </c>
    </row>
    <row r="23" spans="1:43" ht="20.100000000000001" customHeight="1">
      <c r="A23" s="8" t="s">
        <v>193</v>
      </c>
      <c r="B23" s="19">
        <v>421.48999999999995</v>
      </c>
      <c r="C23" s="364">
        <v>162.07000000000002</v>
      </c>
      <c r="D23" s="368">
        <v>583.55999999999995</v>
      </c>
      <c r="E23" s="19">
        <v>289.45</v>
      </c>
      <c r="F23" s="362">
        <v>361.03999999999996</v>
      </c>
      <c r="G23" s="370">
        <v>650.49</v>
      </c>
      <c r="H23" s="338">
        <f t="shared" si="0"/>
        <v>1.2733952271470741E-2</v>
      </c>
      <c r="I23" s="316">
        <f t="shared" si="1"/>
        <v>7.5073802267824558E-3</v>
      </c>
      <c r="J23" s="392">
        <f t="shared" si="2"/>
        <v>1.0670754843082889E-2</v>
      </c>
      <c r="K23" s="316">
        <f t="shared" si="3"/>
        <v>9.3114722034298523E-3</v>
      </c>
      <c r="L23" s="316">
        <f t="shared" si="4"/>
        <v>1.8195572162145412E-2</v>
      </c>
      <c r="M23" s="392">
        <f t="shared" si="5"/>
        <v>1.2772863384222677E-2</v>
      </c>
      <c r="N23" s="387">
        <f t="shared" si="6"/>
        <v>-0.31326959121212833</v>
      </c>
      <c r="O23" s="388">
        <f t="shared" si="6"/>
        <v>1.2276793977910774</v>
      </c>
      <c r="P23" s="379">
        <f t="shared" si="6"/>
        <v>0.11469257659880744</v>
      </c>
      <c r="R23" s="394">
        <v>102.97500000000001</v>
      </c>
      <c r="S23" s="362">
        <v>91.647000000000006</v>
      </c>
      <c r="T23" s="367">
        <v>194.62200000000001</v>
      </c>
      <c r="U23" s="19">
        <v>106.03700000000001</v>
      </c>
      <c r="V23" s="119">
        <v>123.117</v>
      </c>
      <c r="W23" s="368">
        <v>229.154</v>
      </c>
      <c r="X23" s="338">
        <f t="shared" si="10"/>
        <v>1.1392920158946588E-2</v>
      </c>
      <c r="Y23" s="316">
        <f t="shared" si="11"/>
        <v>8.9837713371553572E-3</v>
      </c>
      <c r="Z23" s="392">
        <f t="shared" si="12"/>
        <v>1.0115539563790937E-2</v>
      </c>
      <c r="AA23" s="316">
        <f t="shared" si="13"/>
        <v>1.1905235060943641E-2</v>
      </c>
      <c r="AB23" s="316">
        <f t="shared" si="14"/>
        <v>1.3791997892165725E-2</v>
      </c>
      <c r="AC23" s="392">
        <f t="shared" si="15"/>
        <v>1.2849671504989611E-2</v>
      </c>
      <c r="AE23" s="387">
        <f t="shared" si="7"/>
        <v>2.9735372663267756E-2</v>
      </c>
      <c r="AF23" s="388">
        <f t="shared" si="7"/>
        <v>0.34338276211987295</v>
      </c>
      <c r="AG23" s="379">
        <f t="shared" si="7"/>
        <v>0.17743112289463667</v>
      </c>
      <c r="AI23" s="27">
        <f t="shared" ref="AI23:AN33" si="17">(R23/B23)*10</f>
        <v>2.4431184606989493</v>
      </c>
      <c r="AJ23" s="28">
        <f t="shared" si="17"/>
        <v>5.6547787992842586</v>
      </c>
      <c r="AK23" s="395">
        <f t="shared" si="17"/>
        <v>3.3350812255809177</v>
      </c>
      <c r="AL23" s="28">
        <f t="shared" si="17"/>
        <v>3.663396096044222</v>
      </c>
      <c r="AM23" s="28">
        <f t="shared" si="17"/>
        <v>3.4100653667183694</v>
      </c>
      <c r="AN23" s="395">
        <f t="shared" si="17"/>
        <v>3.522790511768052</v>
      </c>
      <c r="AO23" s="377">
        <f t="shared" si="16"/>
        <v>0.49947542658089722</v>
      </c>
      <c r="AP23" s="378">
        <f t="shared" si="16"/>
        <v>-0.39695866314877054</v>
      </c>
      <c r="AQ23" s="379">
        <f t="shared" si="16"/>
        <v>5.6283272727319672E-2</v>
      </c>
    </row>
    <row r="24" spans="1:43" ht="20.100000000000001" customHeight="1">
      <c r="A24" s="8" t="s">
        <v>210</v>
      </c>
      <c r="B24" s="19"/>
      <c r="C24" s="364"/>
      <c r="D24" s="368"/>
      <c r="E24" s="19">
        <v>56.3</v>
      </c>
      <c r="F24" s="362">
        <v>8.41</v>
      </c>
      <c r="G24" s="370">
        <v>64.709999999999994</v>
      </c>
      <c r="H24" s="338">
        <f t="shared" si="0"/>
        <v>0</v>
      </c>
      <c r="I24" s="316">
        <f t="shared" si="1"/>
        <v>0</v>
      </c>
      <c r="J24" s="392">
        <f t="shared" si="2"/>
        <v>0</v>
      </c>
      <c r="K24" s="316">
        <f t="shared" si="3"/>
        <v>1.8111448784007623E-3</v>
      </c>
      <c r="L24" s="316">
        <f t="shared" si="4"/>
        <v>4.2384434379471231E-4</v>
      </c>
      <c r="M24" s="392">
        <f t="shared" si="5"/>
        <v>1.2706298168965692E-3</v>
      </c>
      <c r="N24" s="387"/>
      <c r="O24" s="388"/>
      <c r="P24" s="379"/>
      <c r="R24" s="394"/>
      <c r="S24" s="362"/>
      <c r="T24" s="367"/>
      <c r="U24" s="19">
        <v>43.543999999999997</v>
      </c>
      <c r="V24" s="119">
        <v>181.637</v>
      </c>
      <c r="W24" s="368">
        <v>225.18099999999998</v>
      </c>
      <c r="X24" s="338">
        <f t="shared" si="10"/>
        <v>0</v>
      </c>
      <c r="Y24" s="316">
        <f t="shared" si="11"/>
        <v>0</v>
      </c>
      <c r="Z24" s="392">
        <f t="shared" si="12"/>
        <v>0</v>
      </c>
      <c r="AA24" s="316">
        <f t="shared" si="13"/>
        <v>4.8888742183740563E-3</v>
      </c>
      <c r="AB24" s="316">
        <f t="shared" si="14"/>
        <v>2.0347613417637741E-2</v>
      </c>
      <c r="AC24" s="392">
        <f t="shared" si="15"/>
        <v>1.262688794070828E-2</v>
      </c>
      <c r="AE24" s="387"/>
      <c r="AF24" s="388"/>
      <c r="AG24" s="379"/>
      <c r="AI24" s="27"/>
      <c r="AJ24" s="28"/>
      <c r="AK24" s="395"/>
      <c r="AL24" s="28">
        <f t="shared" si="17"/>
        <v>7.734280639431617</v>
      </c>
      <c r="AM24" s="28">
        <f t="shared" si="17"/>
        <v>215.97740784780024</v>
      </c>
      <c r="AN24" s="395">
        <f t="shared" si="17"/>
        <v>34.798485550919487</v>
      </c>
      <c r="AO24" s="377"/>
      <c r="AP24" s="378"/>
      <c r="AQ24" s="379"/>
    </row>
    <row r="25" spans="1:43" ht="20.100000000000001" customHeight="1">
      <c r="A25" s="8" t="s">
        <v>185</v>
      </c>
      <c r="B25" s="19">
        <v>391.74</v>
      </c>
      <c r="C25" s="364">
        <v>1549.28</v>
      </c>
      <c r="D25" s="368">
        <v>1941.02</v>
      </c>
      <c r="E25" s="19">
        <v>171.39</v>
      </c>
      <c r="F25" s="362">
        <v>373.61</v>
      </c>
      <c r="G25" s="370">
        <v>545</v>
      </c>
      <c r="H25" s="338">
        <f t="shared" si="0"/>
        <v>1.1835152584464517E-2</v>
      </c>
      <c r="I25" s="316">
        <f t="shared" si="1"/>
        <v>7.1765496623369673E-2</v>
      </c>
      <c r="J25" s="392">
        <f t="shared" si="2"/>
        <v>3.5492748929879962E-2</v>
      </c>
      <c r="K25" s="316">
        <f t="shared" si="3"/>
        <v>5.5135367799130841E-3</v>
      </c>
      <c r="L25" s="316">
        <f t="shared" si="4"/>
        <v>1.8829070783013373E-2</v>
      </c>
      <c r="M25" s="392">
        <f t="shared" si="5"/>
        <v>1.0701487408571015E-2</v>
      </c>
      <c r="N25" s="387">
        <f t="shared" si="6"/>
        <v>-0.5624904273242457</v>
      </c>
      <c r="O25" s="388">
        <f t="shared" si="6"/>
        <v>-0.75884927191985962</v>
      </c>
      <c r="P25" s="379">
        <f t="shared" si="6"/>
        <v>-0.71921979165593353</v>
      </c>
      <c r="R25" s="394">
        <v>121.98099999999999</v>
      </c>
      <c r="S25" s="362">
        <v>488.286</v>
      </c>
      <c r="T25" s="367">
        <v>610.26700000000005</v>
      </c>
      <c r="U25" s="19">
        <v>54.603000000000002</v>
      </c>
      <c r="V25" s="119">
        <v>168.85999999999999</v>
      </c>
      <c r="W25" s="368">
        <v>223.46299999999999</v>
      </c>
      <c r="X25" s="338">
        <f t="shared" si="10"/>
        <v>1.3495700839120793E-2</v>
      </c>
      <c r="Y25" s="316">
        <f t="shared" si="11"/>
        <v>4.7864630278506008E-2</v>
      </c>
      <c r="Z25" s="392">
        <f t="shared" si="12"/>
        <v>3.171881895662363E-2</v>
      </c>
      <c r="AA25" s="316">
        <f t="shared" si="13"/>
        <v>6.1305162352075747E-3</v>
      </c>
      <c r="AB25" s="316">
        <f t="shared" si="14"/>
        <v>1.8916289091442322E-2</v>
      </c>
      <c r="AC25" s="392">
        <f t="shared" si="15"/>
        <v>1.2530552133148421E-2</v>
      </c>
      <c r="AE25" s="387">
        <f t="shared" si="7"/>
        <v>-0.55236471253719832</v>
      </c>
      <c r="AF25" s="388">
        <f t="shared" si="7"/>
        <v>-0.65417808415559742</v>
      </c>
      <c r="AG25" s="379">
        <f t="shared" si="7"/>
        <v>-0.63382748862383198</v>
      </c>
      <c r="AI25" s="27">
        <f t="shared" si="17"/>
        <v>3.1138254965027823</v>
      </c>
      <c r="AJ25" s="28">
        <f t="shared" si="17"/>
        <v>3.151696271816586</v>
      </c>
      <c r="AK25" s="395">
        <f t="shared" si="17"/>
        <v>3.1440531267065772</v>
      </c>
      <c r="AL25" s="28">
        <f t="shared" si="17"/>
        <v>3.1858918256607738</v>
      </c>
      <c r="AM25" s="28">
        <f t="shared" si="17"/>
        <v>4.5196863038997881</v>
      </c>
      <c r="AN25" s="395">
        <f t="shared" si="17"/>
        <v>4.1002385321100911</v>
      </c>
      <c r="AO25" s="377">
        <f t="shared" si="16"/>
        <v>2.3143984542143111E-2</v>
      </c>
      <c r="AP25" s="378">
        <f t="shared" si="16"/>
        <v>0.43404881501944831</v>
      </c>
      <c r="AQ25" s="379">
        <f t="shared" si="16"/>
        <v>0.3041250789566417</v>
      </c>
    </row>
    <row r="26" spans="1:43" ht="20.100000000000001" customHeight="1">
      <c r="A26" s="8" t="s">
        <v>197</v>
      </c>
      <c r="B26" s="19">
        <v>147.14999999999998</v>
      </c>
      <c r="C26" s="364">
        <v>25.16</v>
      </c>
      <c r="D26" s="368">
        <v>172.30999999999997</v>
      </c>
      <c r="E26" s="19">
        <v>497.18</v>
      </c>
      <c r="F26" s="362">
        <v>88.02000000000001</v>
      </c>
      <c r="G26" s="370">
        <v>585.20000000000005</v>
      </c>
      <c r="H26" s="338">
        <f t="shared" si="0"/>
        <v>4.4456596283350006E-3</v>
      </c>
      <c r="I26" s="316">
        <f t="shared" si="1"/>
        <v>1.1654574350949995E-3</v>
      </c>
      <c r="J26" s="392">
        <f t="shared" si="2"/>
        <v>3.15079472035714E-3</v>
      </c>
      <c r="K26" s="316">
        <f t="shared" si="3"/>
        <v>1.5994049922616181E-2</v>
      </c>
      <c r="L26" s="316">
        <f t="shared" si="4"/>
        <v>4.4360022759584519E-3</v>
      </c>
      <c r="M26" s="392">
        <f t="shared" si="5"/>
        <v>1.1490844828432583E-2</v>
      </c>
      <c r="N26" s="387">
        <f t="shared" si="6"/>
        <v>2.3787291879035002</v>
      </c>
      <c r="O26" s="388">
        <f t="shared" si="6"/>
        <v>2.4984101748807634</v>
      </c>
      <c r="P26" s="379">
        <f t="shared" si="6"/>
        <v>2.396204515118102</v>
      </c>
      <c r="R26" s="394">
        <v>50.332999999999998</v>
      </c>
      <c r="S26" s="362">
        <v>17.504999999999999</v>
      </c>
      <c r="T26" s="367">
        <v>67.837999999999994</v>
      </c>
      <c r="U26" s="19">
        <v>145.376</v>
      </c>
      <c r="V26" s="119">
        <v>35.387</v>
      </c>
      <c r="W26" s="368">
        <v>180.76300000000001</v>
      </c>
      <c r="X26" s="338">
        <f t="shared" si="10"/>
        <v>5.5687288211726978E-3</v>
      </c>
      <c r="Y26" s="316">
        <f t="shared" si="11"/>
        <v>1.7159417903139711E-3</v>
      </c>
      <c r="Z26" s="392">
        <f t="shared" si="12"/>
        <v>3.5259013519974595E-3</v>
      </c>
      <c r="AA26" s="316">
        <f t="shared" si="13"/>
        <v>1.6321995645102585E-2</v>
      </c>
      <c r="AB26" s="316">
        <f t="shared" si="14"/>
        <v>3.9641757792186986E-3</v>
      </c>
      <c r="AC26" s="392">
        <f t="shared" si="15"/>
        <v>1.0136175542458072E-2</v>
      </c>
      <c r="AE26" s="387">
        <f t="shared" si="7"/>
        <v>1.8882840283710489</v>
      </c>
      <c r="AF26" s="388">
        <f t="shared" si="7"/>
        <v>1.0215367037989147</v>
      </c>
      <c r="AG26" s="379">
        <f t="shared" si="7"/>
        <v>1.6646274949143551</v>
      </c>
      <c r="AI26" s="27">
        <f t="shared" si="17"/>
        <v>3.4205232755691477</v>
      </c>
      <c r="AJ26" s="28">
        <f t="shared" si="17"/>
        <v>6.9574721780604136</v>
      </c>
      <c r="AK26" s="395">
        <f t="shared" si="17"/>
        <v>3.936974058383147</v>
      </c>
      <c r="AL26" s="28">
        <f t="shared" si="17"/>
        <v>2.9240114244338065</v>
      </c>
      <c r="AM26" s="28">
        <f t="shared" si="17"/>
        <v>4.020336287207452</v>
      </c>
      <c r="AN26" s="395">
        <f t="shared" si="17"/>
        <v>3.08890977443609</v>
      </c>
      <c r="AO26" s="377">
        <f t="shared" si="16"/>
        <v>-0.1451566942057208</v>
      </c>
      <c r="AP26" s="378">
        <f t="shared" si="16"/>
        <v>-0.4221556070486176</v>
      </c>
      <c r="AQ26" s="379">
        <f t="shared" si="16"/>
        <v>-0.21541017831734038</v>
      </c>
    </row>
    <row r="27" spans="1:43" ht="20.100000000000001" customHeight="1">
      <c r="A27" s="8" t="s">
        <v>200</v>
      </c>
      <c r="B27" s="19">
        <v>169.98</v>
      </c>
      <c r="C27" s="364">
        <v>27.790000000000003</v>
      </c>
      <c r="D27" s="368">
        <v>197.76999999999998</v>
      </c>
      <c r="E27" s="19">
        <v>569.34</v>
      </c>
      <c r="F27" s="362">
        <v>41.47</v>
      </c>
      <c r="G27" s="370">
        <v>610.81000000000006</v>
      </c>
      <c r="H27" s="338">
        <f t="shared" si="0"/>
        <v>5.1353939763804516E-3</v>
      </c>
      <c r="I27" s="316">
        <f t="shared" si="1"/>
        <v>1.2872838680957886E-3</v>
      </c>
      <c r="J27" s="392">
        <f t="shared" si="2"/>
        <v>3.6163465373166481E-3</v>
      </c>
      <c r="K27" s="316">
        <f t="shared" si="3"/>
        <v>1.831540364242789E-2</v>
      </c>
      <c r="L27" s="316">
        <f t="shared" si="4"/>
        <v>2.0899910745739258E-3</v>
      </c>
      <c r="M27" s="392">
        <f t="shared" si="5"/>
        <v>1.1993716557851856E-2</v>
      </c>
      <c r="N27" s="387">
        <f t="shared" si="6"/>
        <v>2.3494528768090364</v>
      </c>
      <c r="O27" s="388">
        <f t="shared" si="6"/>
        <v>0.49226340410219482</v>
      </c>
      <c r="P27" s="379">
        <f t="shared" si="6"/>
        <v>2.0884866258785464</v>
      </c>
      <c r="R27" s="394">
        <v>38.995000000000005</v>
      </c>
      <c r="S27" s="362">
        <v>6.8309999999999995</v>
      </c>
      <c r="T27" s="367">
        <v>45.826000000000008</v>
      </c>
      <c r="U27" s="19">
        <v>123.565</v>
      </c>
      <c r="V27" s="119">
        <v>9.8529999999999998</v>
      </c>
      <c r="W27" s="368">
        <v>133.41800000000001</v>
      </c>
      <c r="X27" s="338">
        <f t="shared" si="10"/>
        <v>4.3143182481002402E-3</v>
      </c>
      <c r="Y27" s="316">
        <f t="shared" si="11"/>
        <v>6.6961430274977069E-4</v>
      </c>
      <c r="Z27" s="392">
        <f t="shared" si="12"/>
        <v>2.3818207399486369E-3</v>
      </c>
      <c r="AA27" s="316">
        <f t="shared" si="13"/>
        <v>1.3873179836335438E-2</v>
      </c>
      <c r="AB27" s="316">
        <f t="shared" si="14"/>
        <v>1.1037675969322587E-3</v>
      </c>
      <c r="AC27" s="392">
        <f t="shared" si="15"/>
        <v>7.4813333952394633E-3</v>
      </c>
      <c r="AE27" s="387">
        <f t="shared" si="7"/>
        <v>2.1687395819976918</v>
      </c>
      <c r="AF27" s="388">
        <f t="shared" si="7"/>
        <v>0.44239496413409463</v>
      </c>
      <c r="AG27" s="379">
        <f t="shared" si="7"/>
        <v>1.911404006459215</v>
      </c>
      <c r="AI27" s="27">
        <f t="shared" si="17"/>
        <v>2.2940934227556187</v>
      </c>
      <c r="AJ27" s="28">
        <f t="shared" si="17"/>
        <v>2.4580784454839866</v>
      </c>
      <c r="AK27" s="395">
        <f t="shared" si="17"/>
        <v>2.3171360671487089</v>
      </c>
      <c r="AL27" s="28">
        <f t="shared" si="17"/>
        <v>2.1703200196719004</v>
      </c>
      <c r="AM27" s="28">
        <f t="shared" si="17"/>
        <v>2.3759344104171691</v>
      </c>
      <c r="AN27" s="395">
        <f t="shared" si="17"/>
        <v>2.1842798906370229</v>
      </c>
      <c r="AO27" s="377">
        <f t="shared" si="16"/>
        <v>-5.3953078743865714E-2</v>
      </c>
      <c r="AP27" s="378">
        <f t="shared" si="16"/>
        <v>-3.3417987622703225E-2</v>
      </c>
      <c r="AQ27" s="379">
        <f t="shared" si="16"/>
        <v>-5.7336372427696361E-2</v>
      </c>
    </row>
    <row r="28" spans="1:43" ht="20.100000000000001" customHeight="1">
      <c r="A28" s="8" t="s">
        <v>190</v>
      </c>
      <c r="B28" s="19">
        <v>75.78</v>
      </c>
      <c r="C28" s="364">
        <v>608.40000000000009</v>
      </c>
      <c r="D28" s="368">
        <v>684.18000000000006</v>
      </c>
      <c r="E28" s="19">
        <v>96.86</v>
      </c>
      <c r="F28" s="362">
        <v>336.33</v>
      </c>
      <c r="G28" s="370">
        <v>433.19</v>
      </c>
      <c r="H28" s="338">
        <f t="shared" si="0"/>
        <v>2.2894467321456094E-3</v>
      </c>
      <c r="I28" s="316">
        <f t="shared" si="1"/>
        <v>2.8182206021931552E-2</v>
      </c>
      <c r="J28" s="392">
        <f t="shared" si="2"/>
        <v>1.2510653657790891E-2</v>
      </c>
      <c r="K28" s="316">
        <f t="shared" si="3"/>
        <v>3.1159412597139939E-3</v>
      </c>
      <c r="L28" s="316">
        <f t="shared" si="4"/>
        <v>1.6950245915395432E-2</v>
      </c>
      <c r="M28" s="392">
        <f t="shared" si="5"/>
        <v>8.5060134504933525E-3</v>
      </c>
      <c r="N28" s="387">
        <f t="shared" si="6"/>
        <v>0.27817366059646342</v>
      </c>
      <c r="O28" s="388">
        <f t="shared" si="6"/>
        <v>-0.44718934911242614</v>
      </c>
      <c r="P28" s="379">
        <f t="shared" si="6"/>
        <v>-0.36684790552193874</v>
      </c>
      <c r="R28" s="394">
        <v>23.624000000000002</v>
      </c>
      <c r="S28" s="362">
        <v>188.80700000000002</v>
      </c>
      <c r="T28" s="367">
        <v>212.43100000000001</v>
      </c>
      <c r="U28" s="19">
        <v>30.826999999999998</v>
      </c>
      <c r="V28" s="119">
        <v>84.59</v>
      </c>
      <c r="W28" s="368">
        <v>115.417</v>
      </c>
      <c r="X28" s="338">
        <f t="shared" si="10"/>
        <v>2.6137057133765887E-3</v>
      </c>
      <c r="Y28" s="316">
        <f t="shared" si="11"/>
        <v>1.8507958960514707E-2</v>
      </c>
      <c r="Z28" s="392">
        <f t="shared" si="12"/>
        <v>1.104116793104414E-2</v>
      </c>
      <c r="AA28" s="316">
        <f t="shared" si="13"/>
        <v>3.4610813322114883E-3</v>
      </c>
      <c r="AB28" s="316">
        <f t="shared" si="14"/>
        <v>9.4760683065563556E-3</v>
      </c>
      <c r="AC28" s="392">
        <f t="shared" si="15"/>
        <v>6.4719382428034683E-3</v>
      </c>
      <c r="AE28" s="387">
        <f t="shared" si="7"/>
        <v>0.30490179478496426</v>
      </c>
      <c r="AF28" s="388">
        <f t="shared" si="7"/>
        <v>-0.55197635680880475</v>
      </c>
      <c r="AG28" s="379">
        <f t="shared" si="7"/>
        <v>-0.45668475881580373</v>
      </c>
      <c r="AI28" s="27">
        <f t="shared" si="17"/>
        <v>3.1174452362100817</v>
      </c>
      <c r="AJ28" s="28">
        <f t="shared" si="17"/>
        <v>3.1033366206443125</v>
      </c>
      <c r="AK28" s="395">
        <f t="shared" si="17"/>
        <v>3.1048992955070305</v>
      </c>
      <c r="AL28" s="28">
        <f t="shared" si="17"/>
        <v>3.182634730538922</v>
      </c>
      <c r="AM28" s="28">
        <f t="shared" si="17"/>
        <v>2.5150893467725153</v>
      </c>
      <c r="AN28" s="395">
        <f t="shared" si="17"/>
        <v>2.6643505159398879</v>
      </c>
      <c r="AO28" s="377">
        <f t="shared" si="16"/>
        <v>2.0911191501183177E-2</v>
      </c>
      <c r="AP28" s="378">
        <f t="shared" si="16"/>
        <v>-0.18955316350749785</v>
      </c>
      <c r="AQ28" s="379">
        <f t="shared" si="16"/>
        <v>-0.14188826678038874</v>
      </c>
    </row>
    <row r="29" spans="1:43" ht="20.100000000000001" customHeight="1">
      <c r="A29" s="8" t="s">
        <v>198</v>
      </c>
      <c r="B29" s="19">
        <v>73.069999999999993</v>
      </c>
      <c r="C29" s="364">
        <v>445.77000000000004</v>
      </c>
      <c r="D29" s="368">
        <v>518.84</v>
      </c>
      <c r="E29" s="19">
        <v>123.85000000000001</v>
      </c>
      <c r="F29" s="362">
        <v>181.67</v>
      </c>
      <c r="G29" s="370">
        <v>305.52</v>
      </c>
      <c r="H29" s="338">
        <f t="shared" si="0"/>
        <v>2.2075728783040333E-3</v>
      </c>
      <c r="I29" s="316">
        <f t="shared" si="1"/>
        <v>2.0648885566069076E-2</v>
      </c>
      <c r="J29" s="392">
        <f t="shared" si="2"/>
        <v>9.4873096901520442E-3</v>
      </c>
      <c r="K29" s="316">
        <f t="shared" si="3"/>
        <v>3.9841970371213929E-3</v>
      </c>
      <c r="L29" s="316">
        <f t="shared" si="4"/>
        <v>9.1557433932443963E-3</v>
      </c>
      <c r="M29" s="392">
        <f t="shared" si="5"/>
        <v>5.9991163909479195E-3</v>
      </c>
      <c r="N29" s="387">
        <f t="shared" si="6"/>
        <v>0.69495004789927495</v>
      </c>
      <c r="O29" s="388">
        <f t="shared" si="6"/>
        <v>-0.5924579940327972</v>
      </c>
      <c r="P29" s="379">
        <f t="shared" si="6"/>
        <v>-0.41114794541669886</v>
      </c>
      <c r="R29" s="394">
        <v>15.232999999999999</v>
      </c>
      <c r="S29" s="362">
        <v>30.236999999999998</v>
      </c>
      <c r="T29" s="367">
        <v>45.47</v>
      </c>
      <c r="U29" s="19">
        <v>38.619</v>
      </c>
      <c r="V29" s="119">
        <v>59.646000000000001</v>
      </c>
      <c r="W29" s="368">
        <v>98.265000000000001</v>
      </c>
      <c r="X29" s="338">
        <f t="shared" si="10"/>
        <v>1.6853445281013193E-3</v>
      </c>
      <c r="Y29" s="316">
        <f t="shared" si="11"/>
        <v>2.9640063932432755E-3</v>
      </c>
      <c r="Z29" s="392">
        <f t="shared" si="12"/>
        <v>2.3633175281600944E-3</v>
      </c>
      <c r="AA29" s="316">
        <f t="shared" si="13"/>
        <v>4.3359230534491021E-3</v>
      </c>
      <c r="AB29" s="316">
        <f t="shared" si="14"/>
        <v>6.6817539923496906E-3</v>
      </c>
      <c r="AC29" s="392">
        <f t="shared" si="15"/>
        <v>5.5101502502151569E-3</v>
      </c>
      <c r="AE29" s="387">
        <f t="shared" si="7"/>
        <v>1.535219589050089</v>
      </c>
      <c r="AF29" s="388">
        <f t="shared" si="7"/>
        <v>0.97261633098521694</v>
      </c>
      <c r="AG29" s="379">
        <f t="shared" si="7"/>
        <v>1.1610952276226083</v>
      </c>
      <c r="AI29" s="27">
        <f t="shared" si="17"/>
        <v>2.0847132886273436</v>
      </c>
      <c r="AJ29" s="28">
        <f t="shared" si="17"/>
        <v>0.67830944208896959</v>
      </c>
      <c r="AK29" s="395">
        <f t="shared" si="17"/>
        <v>0.87637807416544589</v>
      </c>
      <c r="AL29" s="28">
        <f t="shared" si="17"/>
        <v>3.1182075090835686</v>
      </c>
      <c r="AM29" s="28">
        <f t="shared" si="17"/>
        <v>3.2832058127373815</v>
      </c>
      <c r="AN29" s="395">
        <f t="shared" si="17"/>
        <v>3.216319717203457</v>
      </c>
      <c r="AO29" s="377">
        <f t="shared" si="16"/>
        <v>0.49574885241735939</v>
      </c>
      <c r="AP29" s="378">
        <f t="shared" si="16"/>
        <v>3.8402773262689509</v>
      </c>
      <c r="AQ29" s="379">
        <f t="shared" si="16"/>
        <v>2.670013903835148</v>
      </c>
    </row>
    <row r="30" spans="1:43" ht="20.100000000000001" customHeight="1">
      <c r="A30" s="8" t="s">
        <v>221</v>
      </c>
      <c r="B30" s="19">
        <v>9.0500000000000007</v>
      </c>
      <c r="C30" s="364">
        <v>22.23</v>
      </c>
      <c r="D30" s="368">
        <v>31.28</v>
      </c>
      <c r="E30" s="19">
        <v>58.33</v>
      </c>
      <c r="F30" s="362">
        <v>31.090000000000003</v>
      </c>
      <c r="G30" s="370">
        <v>89.42</v>
      </c>
      <c r="H30" s="338">
        <f t="shared" si="0"/>
        <v>2.734163753750035E-4</v>
      </c>
      <c r="I30" s="316">
        <f t="shared" si="1"/>
        <v>1.0297344508013451E-3</v>
      </c>
      <c r="J30" s="392">
        <f t="shared" si="2"/>
        <v>5.7197410976014948E-4</v>
      </c>
      <c r="K30" s="316">
        <f t="shared" si="3"/>
        <v>1.8764490365384809E-3</v>
      </c>
      <c r="L30" s="316">
        <f t="shared" si="4"/>
        <v>1.5668633351459699E-3</v>
      </c>
      <c r="M30" s="392">
        <f t="shared" si="5"/>
        <v>1.7558293652741653E-3</v>
      </c>
      <c r="N30" s="387">
        <f t="shared" si="6"/>
        <v>5.4453038674033145</v>
      </c>
      <c r="O30" s="388">
        <f t="shared" si="6"/>
        <v>0.39856050382366187</v>
      </c>
      <c r="P30" s="379">
        <f t="shared" si="6"/>
        <v>1.8586956521739131</v>
      </c>
      <c r="R30" s="394">
        <v>9.0760000000000005</v>
      </c>
      <c r="S30" s="362">
        <v>25.056000000000001</v>
      </c>
      <c r="T30" s="367">
        <v>34.132000000000005</v>
      </c>
      <c r="U30" s="19">
        <v>24.076999999999998</v>
      </c>
      <c r="V30" s="119">
        <v>47.835000000000008</v>
      </c>
      <c r="W30" s="368">
        <v>71.912000000000006</v>
      </c>
      <c r="X30" s="338">
        <f t="shared" si="10"/>
        <v>1.0041480297411918E-3</v>
      </c>
      <c r="Y30" s="316">
        <f t="shared" si="11"/>
        <v>2.4561346756987639E-3</v>
      </c>
      <c r="Z30" s="392">
        <f t="shared" si="12"/>
        <v>1.7740214178834474E-3</v>
      </c>
      <c r="AA30" s="316">
        <f t="shared" si="13"/>
        <v>2.7032294818067279E-3</v>
      </c>
      <c r="AB30" s="316">
        <f t="shared" si="14"/>
        <v>5.3586443721967527E-3</v>
      </c>
      <c r="AC30" s="392">
        <f t="shared" si="15"/>
        <v>4.0324217655673174E-3</v>
      </c>
      <c r="AE30" s="387">
        <f t="shared" si="7"/>
        <v>1.6528206258263549</v>
      </c>
      <c r="AF30" s="388">
        <f t="shared" si="7"/>
        <v>0.90912356321839105</v>
      </c>
      <c r="AG30" s="379">
        <f t="shared" si="7"/>
        <v>1.106879174967772</v>
      </c>
      <c r="AI30" s="27">
        <f t="shared" si="17"/>
        <v>10.028729281767957</v>
      </c>
      <c r="AJ30" s="28">
        <f t="shared" si="17"/>
        <v>11.271255060728745</v>
      </c>
      <c r="AK30" s="395">
        <f t="shared" si="17"/>
        <v>10.911764705882355</v>
      </c>
      <c r="AL30" s="28">
        <f t="shared" si="17"/>
        <v>4.1277215840905193</v>
      </c>
      <c r="AM30" s="28">
        <f t="shared" si="17"/>
        <v>15.38597619813445</v>
      </c>
      <c r="AN30" s="395">
        <f t="shared" si="17"/>
        <v>8.0420487586669651</v>
      </c>
      <c r="AO30" s="377">
        <f t="shared" si="16"/>
        <v>-0.58841030921089477</v>
      </c>
      <c r="AP30" s="378">
        <f t="shared" si="16"/>
        <v>0.36506326183161253</v>
      </c>
      <c r="AQ30" s="379">
        <f t="shared" si="16"/>
        <v>-0.26299283613294672</v>
      </c>
    </row>
    <row r="31" spans="1:43" ht="20.100000000000001" customHeight="1">
      <c r="A31" s="8" t="s">
        <v>215</v>
      </c>
      <c r="B31" s="19">
        <v>113.82</v>
      </c>
      <c r="C31" s="364">
        <v>341.82</v>
      </c>
      <c r="D31" s="368">
        <v>455.64</v>
      </c>
      <c r="E31" s="19">
        <v>68.680000000000007</v>
      </c>
      <c r="F31" s="362">
        <v>52.02</v>
      </c>
      <c r="G31" s="370">
        <v>120.70000000000002</v>
      </c>
      <c r="H31" s="338">
        <f t="shared" si="0"/>
        <v>3.438701861346176E-3</v>
      </c>
      <c r="I31" s="316">
        <f t="shared" si="1"/>
        <v>1.5833730543091125E-2</v>
      </c>
      <c r="J31" s="392">
        <f t="shared" si="2"/>
        <v>8.3316586755471378E-3</v>
      </c>
      <c r="K31" s="316">
        <f t="shared" si="3"/>
        <v>2.2094037344327598E-3</v>
      </c>
      <c r="L31" s="316">
        <f t="shared" si="4"/>
        <v>2.6216864166707411E-3</v>
      </c>
      <c r="M31" s="392">
        <f t="shared" si="5"/>
        <v>2.3700358352560028E-3</v>
      </c>
      <c r="N31" s="387">
        <f t="shared" si="6"/>
        <v>-0.39659110876823045</v>
      </c>
      <c r="O31" s="388">
        <f t="shared" si="6"/>
        <v>-0.8478146392838336</v>
      </c>
      <c r="P31" s="379">
        <f t="shared" si="6"/>
        <v>-0.73509788429461842</v>
      </c>
      <c r="R31" s="394">
        <v>41.72</v>
      </c>
      <c r="S31" s="362">
        <v>362.87900000000002</v>
      </c>
      <c r="T31" s="367">
        <v>404.59900000000005</v>
      </c>
      <c r="U31" s="19">
        <v>18.923000000000002</v>
      </c>
      <c r="V31" s="119">
        <v>52.545000000000002</v>
      </c>
      <c r="W31" s="368">
        <v>71.468000000000004</v>
      </c>
      <c r="X31" s="338">
        <f t="shared" si="10"/>
        <v>4.6158060600267215E-3</v>
      </c>
      <c r="Y31" s="316">
        <f t="shared" si="11"/>
        <v>3.5571507622241851E-2</v>
      </c>
      <c r="Z31" s="392">
        <f t="shared" si="12"/>
        <v>2.1029160074247773E-2</v>
      </c>
      <c r="AA31" s="316">
        <f t="shared" si="13"/>
        <v>2.1245674911421156E-3</v>
      </c>
      <c r="AB31" s="316">
        <f t="shared" si="14"/>
        <v>5.8862750817827601E-3</v>
      </c>
      <c r="AC31" s="392">
        <f t="shared" si="15"/>
        <v>4.0075247349755953E-3</v>
      </c>
      <c r="AE31" s="387">
        <f t="shared" si="7"/>
        <v>-0.54642857142857137</v>
      </c>
      <c r="AF31" s="388">
        <f t="shared" si="7"/>
        <v>-0.85519966710666639</v>
      </c>
      <c r="AG31" s="379">
        <f t="shared" si="7"/>
        <v>-0.82336090796072159</v>
      </c>
      <c r="AI31" s="27">
        <f t="shared" si="17"/>
        <v>3.6654366543665438</v>
      </c>
      <c r="AJ31" s="28">
        <f t="shared" si="17"/>
        <v>10.616084488912295</v>
      </c>
      <c r="AK31" s="395">
        <f t="shared" si="17"/>
        <v>8.87979545255026</v>
      </c>
      <c r="AL31" s="28">
        <f t="shared" si="17"/>
        <v>2.755241700640652</v>
      </c>
      <c r="AM31" s="28">
        <f t="shared" si="17"/>
        <v>10.100922722029988</v>
      </c>
      <c r="AN31" s="395">
        <f t="shared" si="17"/>
        <v>5.9211267605633804</v>
      </c>
      <c r="AO31" s="377">
        <f t="shared" si="16"/>
        <v>-0.24831828771112416</v>
      </c>
      <c r="AP31" s="378">
        <f t="shared" si="16"/>
        <v>-4.8526532302974226E-2</v>
      </c>
      <c r="AQ31" s="379">
        <f t="shared" si="16"/>
        <v>-0.33319108619074728</v>
      </c>
    </row>
    <row r="32" spans="1:43" ht="20.100000000000001" customHeight="1" thickBot="1">
      <c r="A32" s="8" t="s">
        <v>17</v>
      </c>
      <c r="B32" s="19">
        <f>B33-SUM(B7:B31)</f>
        <v>1943.4799999999923</v>
      </c>
      <c r="C32" s="364">
        <f t="shared" ref="C32:G32" si="18">C33-SUM(C7:C31)</f>
        <v>1397.3499999999949</v>
      </c>
      <c r="D32" s="369">
        <f t="shared" si="18"/>
        <v>3340.8300000000017</v>
      </c>
      <c r="E32" s="21">
        <f t="shared" si="18"/>
        <v>1532.4900000000016</v>
      </c>
      <c r="F32" s="119">
        <f t="shared" si="18"/>
        <v>716.6399999999885</v>
      </c>
      <c r="G32" s="368">
        <f t="shared" si="18"/>
        <v>2249.1299999999901</v>
      </c>
      <c r="H32" s="338">
        <f t="shared" si="0"/>
        <v>5.8715940023625374E-2</v>
      </c>
      <c r="I32" s="316">
        <f t="shared" si="1"/>
        <v>6.4727819830285832E-2</v>
      </c>
      <c r="J32" s="393">
        <f t="shared" si="2"/>
        <v>6.1089138910166277E-2</v>
      </c>
      <c r="K32" s="316">
        <f t="shared" si="3"/>
        <v>4.9299492268212917E-2</v>
      </c>
      <c r="L32" s="316">
        <f t="shared" si="4"/>
        <v>3.6116981038886768E-2</v>
      </c>
      <c r="M32" s="392">
        <f t="shared" si="5"/>
        <v>4.4163369495851777E-2</v>
      </c>
      <c r="N32" s="389">
        <f t="shared" si="6"/>
        <v>-0.21147117541728874</v>
      </c>
      <c r="O32" s="390">
        <f t="shared" si="6"/>
        <v>-0.48714352166601704</v>
      </c>
      <c r="P32" s="381">
        <f t="shared" si="6"/>
        <v>-0.3267750828386991</v>
      </c>
      <c r="R32" s="19">
        <f t="shared" ref="R32:W32" si="19">R33-SUM(R7:R31)</f>
        <v>511.66000000000167</v>
      </c>
      <c r="S32" s="119">
        <f t="shared" si="19"/>
        <v>575.93500000000131</v>
      </c>
      <c r="T32" s="368">
        <f t="shared" si="19"/>
        <v>1087.5950000000048</v>
      </c>
      <c r="U32" s="119">
        <f t="shared" si="19"/>
        <v>488.49999999999818</v>
      </c>
      <c r="V32" s="123">
        <f t="shared" si="19"/>
        <v>316.05600000000049</v>
      </c>
      <c r="W32" s="369">
        <f t="shared" si="19"/>
        <v>804.55599999999686</v>
      </c>
      <c r="X32" s="338">
        <f t="shared" si="10"/>
        <v>5.6608900495524445E-2</v>
      </c>
      <c r="Y32" s="316">
        <f t="shared" si="11"/>
        <v>5.645649443041869E-2</v>
      </c>
      <c r="Z32" s="392">
        <f t="shared" si="12"/>
        <v>5.6528091643705508E-2</v>
      </c>
      <c r="AA32" s="316">
        <f t="shared" si="13"/>
        <v>5.4846019099662822E-2</v>
      </c>
      <c r="AB32" s="316">
        <f t="shared" si="14"/>
        <v>3.5405700965799501E-2</v>
      </c>
      <c r="AC32" s="392">
        <f t="shared" si="15"/>
        <v>4.5114989515209779E-2</v>
      </c>
      <c r="AE32" s="389">
        <f t="shared" si="7"/>
        <v>-4.5264433412819875E-2</v>
      </c>
      <c r="AF32" s="390">
        <f t="shared" si="7"/>
        <v>-0.45122973946712774</v>
      </c>
      <c r="AG32" s="381">
        <f t="shared" si="7"/>
        <v>-0.26024301325402077</v>
      </c>
      <c r="AI32" s="27">
        <f t="shared" si="17"/>
        <v>2.6327001049663679</v>
      </c>
      <c r="AJ32" s="28">
        <f t="shared" si="17"/>
        <v>4.1216230722439144</v>
      </c>
      <c r="AK32" s="395">
        <f t="shared" si="17"/>
        <v>3.2554634626724619</v>
      </c>
      <c r="AL32" s="28">
        <f t="shared" si="17"/>
        <v>3.1876227577341298</v>
      </c>
      <c r="AM32" s="28">
        <f t="shared" si="17"/>
        <v>4.4102478231748936</v>
      </c>
      <c r="AN32" s="395">
        <f t="shared" si="17"/>
        <v>3.577187623658928</v>
      </c>
      <c r="AO32" s="380">
        <f t="shared" si="16"/>
        <v>0.21078080702049845</v>
      </c>
      <c r="AP32" s="378">
        <f t="shared" si="16"/>
        <v>7.0026964104178663E-2</v>
      </c>
      <c r="AQ32" s="379">
        <f t="shared" si="16"/>
        <v>9.8825916701383451E-2</v>
      </c>
    </row>
    <row r="33" spans="1:43" ht="25.5" customHeight="1" thickBot="1">
      <c r="A33" s="12" t="s">
        <v>18</v>
      </c>
      <c r="B33" s="17">
        <v>33099.69999999999</v>
      </c>
      <c r="C33" s="365">
        <v>21588.089999999993</v>
      </c>
      <c r="D33" s="18">
        <v>54687.789999999994</v>
      </c>
      <c r="E33" s="17">
        <v>31085.309999999998</v>
      </c>
      <c r="F33" s="366">
        <v>19842.189999999995</v>
      </c>
      <c r="G33" s="371">
        <v>50927.499999999971</v>
      </c>
      <c r="H33" s="327">
        <f>SUM(H7:H32)</f>
        <v>1.0000000000000002</v>
      </c>
      <c r="I33" s="331">
        <f t="shared" ref="I33:M33" si="20">SUM(I7:I32)</f>
        <v>1</v>
      </c>
      <c r="J33" s="328">
        <f t="shared" si="20"/>
        <v>1.0000000000000002</v>
      </c>
      <c r="K33" s="331">
        <f t="shared" si="20"/>
        <v>1.0000000000000002</v>
      </c>
      <c r="L33" s="331">
        <f t="shared" si="20"/>
        <v>0.99999999999999956</v>
      </c>
      <c r="M33" s="328">
        <f t="shared" si="20"/>
        <v>1.0000000000000002</v>
      </c>
      <c r="N33" s="382">
        <f t="shared" si="6"/>
        <v>-6.0858255512889627E-2</v>
      </c>
      <c r="O33" s="383">
        <f t="shared" si="6"/>
        <v>-8.0873296340713718E-2</v>
      </c>
      <c r="P33" s="384">
        <f t="shared" si="6"/>
        <v>-6.8759223951087134E-2</v>
      </c>
      <c r="R33" s="17">
        <v>9038.5079999999998</v>
      </c>
      <c r="S33" s="365">
        <v>10201.395000000004</v>
      </c>
      <c r="T33" s="18">
        <v>19239.903000000006</v>
      </c>
      <c r="U33" s="17">
        <v>8906.753999999999</v>
      </c>
      <c r="V33" s="366">
        <v>8926.6980000000003</v>
      </c>
      <c r="W33" s="371">
        <v>17833.452000000001</v>
      </c>
      <c r="X33" s="327">
        <f t="shared" ref="X33:AC33" si="21">SUM(X7:X32)</f>
        <v>1.0000000000000002</v>
      </c>
      <c r="Y33" s="331">
        <f t="shared" si="21"/>
        <v>0.99999999999999944</v>
      </c>
      <c r="Z33" s="328">
        <f t="shared" si="21"/>
        <v>1</v>
      </c>
      <c r="AA33" s="331">
        <f t="shared" si="21"/>
        <v>0.99999999999999967</v>
      </c>
      <c r="AB33" s="331">
        <f t="shared" si="21"/>
        <v>0.99999999999999989</v>
      </c>
      <c r="AC33" s="328">
        <f t="shared" si="21"/>
        <v>0.99999999999999989</v>
      </c>
      <c r="AE33" s="382">
        <f t="shared" si="7"/>
        <v>-1.4576963366077765E-2</v>
      </c>
      <c r="AF33" s="383">
        <f t="shared" si="7"/>
        <v>-0.12495320492932616</v>
      </c>
      <c r="AG33" s="384">
        <f t="shared" si="7"/>
        <v>-7.3100732368557381E-2</v>
      </c>
      <c r="AI33" s="396">
        <f t="shared" si="17"/>
        <v>2.7306918189590852</v>
      </c>
      <c r="AJ33" s="397">
        <f t="shared" si="17"/>
        <v>4.7254736292094428</v>
      </c>
      <c r="AK33" s="398">
        <f t="shared" si="17"/>
        <v>3.5181350352610719</v>
      </c>
      <c r="AL33" s="397">
        <f t="shared" si="17"/>
        <v>2.8652614369938729</v>
      </c>
      <c r="AM33" s="397">
        <f t="shared" si="17"/>
        <v>4.4988471534644123</v>
      </c>
      <c r="AN33" s="398">
        <f t="shared" si="17"/>
        <v>3.5017332482450563</v>
      </c>
      <c r="AO33" s="382">
        <f t="shared" si="16"/>
        <v>4.9280412055463824E-2</v>
      </c>
      <c r="AP33" s="383">
        <f t="shared" si="16"/>
        <v>-4.7958467981746918E-2</v>
      </c>
      <c r="AQ33" s="384">
        <f t="shared" si="16"/>
        <v>-4.6620686391016953E-3</v>
      </c>
    </row>
    <row r="36" spans="1:43" ht="15.75" thickBot="1"/>
    <row r="37" spans="1:43">
      <c r="A37" s="463" t="s">
        <v>2</v>
      </c>
      <c r="B37" s="445" t="s">
        <v>128</v>
      </c>
      <c r="C37" s="473"/>
      <c r="D37" s="473"/>
      <c r="E37" s="473"/>
      <c r="F37" s="473"/>
      <c r="G37" s="484"/>
      <c r="H37" s="477" t="s">
        <v>130</v>
      </c>
      <c r="I37" s="473"/>
      <c r="J37" s="473"/>
      <c r="K37" s="473"/>
      <c r="L37" s="473"/>
      <c r="M37" s="484"/>
      <c r="N37" s="488" t="s">
        <v>149</v>
      </c>
      <c r="O37" s="479"/>
      <c r="P37" s="489"/>
      <c r="R37" s="477" t="s">
        <v>129</v>
      </c>
      <c r="S37" s="473"/>
      <c r="T37" s="473"/>
      <c r="U37" s="473"/>
      <c r="V37" s="473"/>
      <c r="W37" s="484"/>
      <c r="X37" s="473" t="s">
        <v>131</v>
      </c>
      <c r="Y37" s="473"/>
      <c r="Z37" s="473"/>
      <c r="AA37" s="473"/>
      <c r="AB37" s="473"/>
      <c r="AC37" s="446"/>
      <c r="AE37" s="479" t="s">
        <v>149</v>
      </c>
      <c r="AF37" s="479"/>
      <c r="AG37" s="479"/>
      <c r="AI37" s="411" t="s">
        <v>134</v>
      </c>
      <c r="AJ37" s="416"/>
      <c r="AK37" s="416"/>
      <c r="AL37" s="416"/>
      <c r="AM37" s="416"/>
      <c r="AN37" s="412"/>
      <c r="AO37" s="479" t="s">
        <v>149</v>
      </c>
      <c r="AP37" s="479"/>
      <c r="AQ37" s="479"/>
    </row>
    <row r="38" spans="1:43" ht="15" customHeight="1">
      <c r="A38" s="464"/>
      <c r="B38" s="485">
        <f>B5</f>
        <v>45658</v>
      </c>
      <c r="C38" s="469"/>
      <c r="D38" s="470"/>
      <c r="E38" s="486">
        <f>E5</f>
        <v>46023</v>
      </c>
      <c r="F38" s="475"/>
      <c r="G38" s="487"/>
      <c r="H38" s="495">
        <f>B38</f>
        <v>45658</v>
      </c>
      <c r="I38" s="469"/>
      <c r="J38" s="470"/>
      <c r="K38" s="485">
        <f>E38</f>
        <v>46023</v>
      </c>
      <c r="L38" s="469"/>
      <c r="M38" s="470"/>
      <c r="N38" s="471" t="s">
        <v>132</v>
      </c>
      <c r="O38" s="469"/>
      <c r="P38" s="472"/>
      <c r="R38" s="483">
        <f>H38</f>
        <v>45658</v>
      </c>
      <c r="S38" s="469"/>
      <c r="T38" s="470"/>
      <c r="U38" s="496">
        <f>K38</f>
        <v>46023</v>
      </c>
      <c r="V38" s="475"/>
      <c r="W38" s="487"/>
      <c r="X38" s="495">
        <f>R38</f>
        <v>45658</v>
      </c>
      <c r="Y38" s="469"/>
      <c r="Z38" s="470"/>
      <c r="AA38" s="485">
        <f>U38</f>
        <v>46023</v>
      </c>
      <c r="AB38" s="469"/>
      <c r="AC38" s="472"/>
      <c r="AE38" s="468" t="s">
        <v>133</v>
      </c>
      <c r="AF38" s="469"/>
      <c r="AG38" s="472"/>
      <c r="AI38" s="502">
        <f>X38</f>
        <v>45658</v>
      </c>
      <c r="AJ38" s="503"/>
      <c r="AK38" s="504"/>
      <c r="AL38" s="505">
        <f>AA38</f>
        <v>46023</v>
      </c>
      <c r="AM38" s="503"/>
      <c r="AN38" s="504"/>
      <c r="AO38" s="469" t="s">
        <v>134</v>
      </c>
      <c r="AP38" s="469"/>
      <c r="AQ38" s="472"/>
    </row>
    <row r="39" spans="1:43" ht="18.75" customHeight="1" thickBot="1">
      <c r="A39" s="465"/>
      <c r="B39" s="99" t="s">
        <v>29</v>
      </c>
      <c r="C39" s="135" t="s">
        <v>30</v>
      </c>
      <c r="D39" s="263" t="s">
        <v>12</v>
      </c>
      <c r="E39" s="159" t="s">
        <v>29</v>
      </c>
      <c r="F39" s="346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45" t="s">
        <v>29</v>
      </c>
      <c r="V39" s="346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0" t="s">
        <v>29</v>
      </c>
      <c r="AJ39" s="135" t="s">
        <v>30</v>
      </c>
      <c r="AK39" s="263" t="s">
        <v>12</v>
      </c>
      <c r="AL39" s="401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181</v>
      </c>
      <c r="B40" s="39">
        <v>2808.09</v>
      </c>
      <c r="C40" s="363">
        <v>390.72</v>
      </c>
      <c r="D40" s="368">
        <v>3198.8100000000004</v>
      </c>
      <c r="E40" s="39">
        <v>2840.91</v>
      </c>
      <c r="F40" s="372">
        <v>989.46</v>
      </c>
      <c r="G40" s="370">
        <v>3830.37</v>
      </c>
      <c r="H40" s="338">
        <f>B40/$B$63</f>
        <v>0.22023388905053851</v>
      </c>
      <c r="I40" s="316">
        <f>C40/$C$63</f>
        <v>5.2622789201769167E-2</v>
      </c>
      <c r="J40" s="391">
        <f>D40/$D$63</f>
        <v>0.15854993777078136</v>
      </c>
      <c r="K40" s="316">
        <f>E40/$E$63</f>
        <v>0.26499518217713358</v>
      </c>
      <c r="L40" s="316">
        <f>F40/$F$63</f>
        <v>0.14528320725461635</v>
      </c>
      <c r="M40" s="392">
        <f>G40/$G$63</f>
        <v>0.2184891253692709</v>
      </c>
      <c r="N40" s="385">
        <f t="shared" ref="N40:P63" si="22">(E40-B40)/B40</f>
        <v>1.1687659583560252E-2</v>
      </c>
      <c r="O40" s="386">
        <f t="shared" si="22"/>
        <v>1.5324017199017199</v>
      </c>
      <c r="P40" s="375">
        <f t="shared" si="22"/>
        <v>0.19743592148330141</v>
      </c>
      <c r="R40" s="394">
        <v>525.16100000000006</v>
      </c>
      <c r="S40" s="362">
        <v>124.209</v>
      </c>
      <c r="T40" s="367">
        <v>649.37000000000012</v>
      </c>
      <c r="U40" s="39">
        <v>567.41999999999996</v>
      </c>
      <c r="V40" s="112">
        <v>349.24900000000002</v>
      </c>
      <c r="W40" s="373">
        <v>916.66899999999998</v>
      </c>
      <c r="X40" s="338">
        <f>R40/$R$63</f>
        <v>0.17697514480553531</v>
      </c>
      <c r="Y40" s="316">
        <f>S40/$S$63</f>
        <v>4.6232974228659476E-2</v>
      </c>
      <c r="Z40" s="391">
        <f>T40/$T$63</f>
        <v>0.11485108728891337</v>
      </c>
      <c r="AA40" s="316">
        <f>U40/$U$63</f>
        <v>0.20473737061389821</v>
      </c>
      <c r="AB40" s="316">
        <f>V40/$V$63</f>
        <v>0.14036791973946353</v>
      </c>
      <c r="AC40" s="392">
        <f>W40/$W$63</f>
        <v>0.17428658345295703</v>
      </c>
      <c r="AE40" s="385">
        <f t="shared" ref="AE40:AG63" si="23">(U40-R40)/R40</f>
        <v>8.0468656278740988E-2</v>
      </c>
      <c r="AF40" s="386">
        <f t="shared" si="23"/>
        <v>1.8117849753238495</v>
      </c>
      <c r="AG40" s="375">
        <f t="shared" si="23"/>
        <v>0.41162819347983404</v>
      </c>
      <c r="AI40" s="27">
        <f t="shared" ref="AI40:AN63" si="24">(R40/B40)*10</f>
        <v>1.8701715400859662</v>
      </c>
      <c r="AJ40" s="28">
        <f t="shared" si="24"/>
        <v>3.1789772727272725</v>
      </c>
      <c r="AK40" s="399">
        <f t="shared" si="24"/>
        <v>2.0300361697006073</v>
      </c>
      <c r="AL40" s="28">
        <f t="shared" si="24"/>
        <v>1.9973177608583166</v>
      </c>
      <c r="AM40" s="28">
        <f t="shared" si="24"/>
        <v>3.5296929638388619</v>
      </c>
      <c r="AN40" s="395">
        <f t="shared" si="24"/>
        <v>2.3931604518623528</v>
      </c>
      <c r="AO40" s="376">
        <f t="shared" ref="AO40:AQ51" si="25">(AL40-AI40)/AI40</f>
        <v>6.7986394855792665E-2</v>
      </c>
      <c r="AP40" s="374">
        <f t="shared" si="25"/>
        <v>0.11032343455878417</v>
      </c>
      <c r="AQ40" s="375">
        <f t="shared" si="25"/>
        <v>0.17887576959542531</v>
      </c>
    </row>
    <row r="41" spans="1:43" ht="19.5" customHeight="1">
      <c r="A41" s="8" t="s">
        <v>180</v>
      </c>
      <c r="B41" s="19">
        <v>2487.9700000000003</v>
      </c>
      <c r="C41" s="364">
        <v>1066.67</v>
      </c>
      <c r="D41" s="368">
        <v>3554.6400000000003</v>
      </c>
      <c r="E41" s="19">
        <v>1367.62</v>
      </c>
      <c r="F41" s="362">
        <v>1218.71</v>
      </c>
      <c r="G41" s="370">
        <v>2586.33</v>
      </c>
      <c r="H41" s="338">
        <f t="shared" ref="H41:H62" si="26">B41/$B$63</f>
        <v>0.1951274029468672</v>
      </c>
      <c r="I41" s="316">
        <f t="shared" ref="I41:I62" si="27">C41/$C$63</f>
        <v>0.14366080711980733</v>
      </c>
      <c r="J41" s="392">
        <f t="shared" ref="J41:J62" si="28">D41/$D$63</f>
        <v>0.17618675407339923</v>
      </c>
      <c r="K41" s="316">
        <f t="shared" ref="K41:K62" si="29">E41/$E$63</f>
        <v>0.12756923346712548</v>
      </c>
      <c r="L41" s="316">
        <f t="shared" ref="L41:L62" si="30">F41/$F$63</f>
        <v>0.1789441690551144</v>
      </c>
      <c r="M41" s="392">
        <f t="shared" ref="M41:M62" si="31">G41/$G$63</f>
        <v>0.14752751812913803</v>
      </c>
      <c r="N41" s="387">
        <f t="shared" si="22"/>
        <v>-0.45030687669063546</v>
      </c>
      <c r="O41" s="388">
        <f t="shared" si="22"/>
        <v>0.14253705457170443</v>
      </c>
      <c r="P41" s="379">
        <f t="shared" si="22"/>
        <v>-0.27240733238809001</v>
      </c>
      <c r="R41" s="394">
        <v>550.52499999999998</v>
      </c>
      <c r="S41" s="362">
        <v>423.964</v>
      </c>
      <c r="T41" s="367">
        <v>974.48900000000003</v>
      </c>
      <c r="U41" s="19">
        <v>376.15699999999998</v>
      </c>
      <c r="V41" s="119">
        <v>503.25400000000002</v>
      </c>
      <c r="W41" s="368">
        <v>879.41100000000006</v>
      </c>
      <c r="X41" s="338">
        <f t="shared" ref="X41:X62" si="32">R41/$R$63</f>
        <v>0.18552261419653651</v>
      </c>
      <c r="Y41" s="316">
        <f t="shared" ref="Y41:Y62" si="33">S41/$S$63</f>
        <v>0.15780753959760874</v>
      </c>
      <c r="Z41" s="392">
        <f t="shared" ref="Z41:Z62" si="34">T41/$T$63</f>
        <v>0.17235339051863482</v>
      </c>
      <c r="AA41" s="316">
        <f t="shared" ref="AA41:AA62" si="35">U41/$U$63</f>
        <v>0.13572555623349919</v>
      </c>
      <c r="AB41" s="316">
        <f t="shared" ref="AB41:AB62" si="36">V41/$V$63</f>
        <v>0.20226462231978898</v>
      </c>
      <c r="AC41" s="392">
        <f t="shared" ref="AC41:AC62" si="37">W41/$W$63</f>
        <v>0.16720270745596111</v>
      </c>
      <c r="AE41" s="387">
        <f t="shared" si="23"/>
        <v>-0.31673039371509015</v>
      </c>
      <c r="AF41" s="388">
        <f t="shared" si="23"/>
        <v>0.18702059608834717</v>
      </c>
      <c r="AG41" s="379">
        <f t="shared" si="23"/>
        <v>-9.7567032567838094E-2</v>
      </c>
      <c r="AI41" s="27">
        <f t="shared" si="24"/>
        <v>2.212747742135154</v>
      </c>
      <c r="AJ41" s="28">
        <f t="shared" si="24"/>
        <v>3.974650079218502</v>
      </c>
      <c r="AK41" s="395">
        <f t="shared" si="24"/>
        <v>2.7414562374811515</v>
      </c>
      <c r="AL41" s="28">
        <f t="shared" si="24"/>
        <v>2.7504496863163745</v>
      </c>
      <c r="AM41" s="28">
        <f t="shared" si="24"/>
        <v>4.1293991187403076</v>
      </c>
      <c r="AN41" s="395">
        <f t="shared" si="24"/>
        <v>3.4002273491781794</v>
      </c>
      <c r="AO41" s="377">
        <f t="shared" si="25"/>
        <v>0.24300191745416674</v>
      </c>
      <c r="AP41" s="378">
        <f t="shared" si="25"/>
        <v>3.8934003355644446E-2</v>
      </c>
      <c r="AQ41" s="379">
        <f t="shared" si="25"/>
        <v>0.24029970009745855</v>
      </c>
    </row>
    <row r="42" spans="1:43" ht="19.5" customHeight="1">
      <c r="A42" s="8" t="s">
        <v>186</v>
      </c>
      <c r="B42" s="19">
        <v>1922.6499999999999</v>
      </c>
      <c r="C42" s="364">
        <v>404.75</v>
      </c>
      <c r="D42" s="368">
        <v>2327.3999999999996</v>
      </c>
      <c r="E42" s="19">
        <v>1866.95</v>
      </c>
      <c r="F42" s="362">
        <v>857.72</v>
      </c>
      <c r="G42" s="370">
        <v>2724.67</v>
      </c>
      <c r="H42" s="338">
        <f t="shared" si="26"/>
        <v>0.15079028335381622</v>
      </c>
      <c r="I42" s="316">
        <f t="shared" si="27"/>
        <v>5.45123718504711E-2</v>
      </c>
      <c r="J42" s="392">
        <f t="shared" si="28"/>
        <v>0.1153582504643028</v>
      </c>
      <c r="K42" s="316">
        <f t="shared" si="29"/>
        <v>0.17414587416201133</v>
      </c>
      <c r="L42" s="316">
        <f t="shared" si="30"/>
        <v>0.1259397171451393</v>
      </c>
      <c r="M42" s="392">
        <f t="shared" si="31"/>
        <v>0.15541860583178424</v>
      </c>
      <c r="N42" s="387">
        <f t="shared" si="22"/>
        <v>-2.8970431435778651E-2</v>
      </c>
      <c r="O42" s="388">
        <f t="shared" si="22"/>
        <v>1.1191352686843732</v>
      </c>
      <c r="P42" s="379">
        <f t="shared" si="22"/>
        <v>0.17069261837243296</v>
      </c>
      <c r="R42" s="394">
        <v>425.92299999999994</v>
      </c>
      <c r="S42" s="362">
        <v>124.268</v>
      </c>
      <c r="T42" s="367">
        <v>550.19099999999992</v>
      </c>
      <c r="U42" s="19">
        <v>416.25599999999997</v>
      </c>
      <c r="V42" s="119">
        <v>354.06900000000002</v>
      </c>
      <c r="W42" s="368">
        <v>770.32500000000005</v>
      </c>
      <c r="X42" s="338">
        <f t="shared" si="32"/>
        <v>0.14353271587381392</v>
      </c>
      <c r="Y42" s="316">
        <f t="shared" si="33"/>
        <v>4.6254935161277003E-2</v>
      </c>
      <c r="Z42" s="392">
        <f t="shared" si="34"/>
        <v>9.7309753401873381E-2</v>
      </c>
      <c r="AA42" s="316">
        <f t="shared" si="35"/>
        <v>0.15019414004134296</v>
      </c>
      <c r="AB42" s="316">
        <f t="shared" si="36"/>
        <v>0.14230514324803253</v>
      </c>
      <c r="AC42" s="392">
        <f t="shared" si="37"/>
        <v>0.14646214980369046</v>
      </c>
      <c r="AE42" s="387">
        <f t="shared" si="23"/>
        <v>-2.2696590698318649E-2</v>
      </c>
      <c r="AF42" s="388">
        <f t="shared" si="23"/>
        <v>1.8492371326487915</v>
      </c>
      <c r="AG42" s="379">
        <f t="shared" si="23"/>
        <v>0.40010469091642747</v>
      </c>
      <c r="AI42" s="27">
        <f t="shared" si="24"/>
        <v>2.2152913946896211</v>
      </c>
      <c r="AJ42" s="28">
        <f t="shared" si="24"/>
        <v>3.0702408894379247</v>
      </c>
      <c r="AK42" s="395">
        <f t="shared" si="24"/>
        <v>2.3639726733694251</v>
      </c>
      <c r="AL42" s="28">
        <f t="shared" si="24"/>
        <v>2.2296044350411095</v>
      </c>
      <c r="AM42" s="28">
        <f t="shared" si="24"/>
        <v>4.1280254628550113</v>
      </c>
      <c r="AN42" s="395">
        <f t="shared" si="24"/>
        <v>2.8272231132577526</v>
      </c>
      <c r="AO42" s="377">
        <f t="shared" si="25"/>
        <v>6.4610192527262342E-3</v>
      </c>
      <c r="AP42" s="378">
        <f t="shared" si="25"/>
        <v>0.34452820202350226</v>
      </c>
      <c r="AQ42" s="379">
        <f t="shared" si="25"/>
        <v>0.19596268819302631</v>
      </c>
    </row>
    <row r="43" spans="1:43" ht="19.5" customHeight="1">
      <c r="A43" s="8" t="s">
        <v>174</v>
      </c>
      <c r="B43" s="19">
        <v>1887.4399999999998</v>
      </c>
      <c r="C43" s="364">
        <v>872.75</v>
      </c>
      <c r="D43" s="368">
        <v>2760.1899999999996</v>
      </c>
      <c r="E43" s="19">
        <v>1578.1799999999998</v>
      </c>
      <c r="F43" s="362">
        <v>1192.19</v>
      </c>
      <c r="G43" s="370">
        <v>2770.37</v>
      </c>
      <c r="H43" s="338">
        <f t="shared" si="26"/>
        <v>0.14802882085315938</v>
      </c>
      <c r="I43" s="316">
        <f t="shared" si="27"/>
        <v>0.11754335400246733</v>
      </c>
      <c r="J43" s="392">
        <f t="shared" si="28"/>
        <v>0.13680961130405772</v>
      </c>
      <c r="K43" s="316">
        <f t="shared" si="29"/>
        <v>0.14720990689895444</v>
      </c>
      <c r="L43" s="316">
        <f t="shared" si="30"/>
        <v>0.17505021613494337</v>
      </c>
      <c r="M43" s="392">
        <f t="shared" si="31"/>
        <v>0.15802539134581439</v>
      </c>
      <c r="N43" s="387">
        <f t="shared" si="22"/>
        <v>-0.1638515661424999</v>
      </c>
      <c r="O43" s="388">
        <f t="shared" si="22"/>
        <v>0.36601546834717852</v>
      </c>
      <c r="P43" s="379">
        <f t="shared" si="22"/>
        <v>3.6881519025865222E-3</v>
      </c>
      <c r="R43" s="394">
        <v>466.63099999999997</v>
      </c>
      <c r="S43" s="362">
        <v>297.274</v>
      </c>
      <c r="T43" s="367">
        <v>763.90499999999997</v>
      </c>
      <c r="U43" s="19">
        <v>412.54499999999996</v>
      </c>
      <c r="V43" s="119">
        <v>340.14</v>
      </c>
      <c r="W43" s="368">
        <v>752.68499999999995</v>
      </c>
      <c r="X43" s="338">
        <f t="shared" si="32"/>
        <v>0.15725099311592394</v>
      </c>
      <c r="Y43" s="316">
        <f t="shared" si="33"/>
        <v>0.11065108954142225</v>
      </c>
      <c r="Z43" s="392">
        <f t="shared" si="34"/>
        <v>0.13510836631725728</v>
      </c>
      <c r="AA43" s="316">
        <f t="shared" si="35"/>
        <v>0.14885513122538974</v>
      </c>
      <c r="AB43" s="316">
        <f t="shared" si="36"/>
        <v>0.13670688883914089</v>
      </c>
      <c r="AC43" s="392">
        <f t="shared" si="37"/>
        <v>0.14310825070585886</v>
      </c>
      <c r="AE43" s="387">
        <f t="shared" si="23"/>
        <v>-0.11590743006786951</v>
      </c>
      <c r="AF43" s="388">
        <f t="shared" si="23"/>
        <v>0.14419693615990631</v>
      </c>
      <c r="AG43" s="379">
        <f t="shared" si="23"/>
        <v>-1.4687690223260781E-2</v>
      </c>
      <c r="AI43" s="27">
        <f t="shared" si="24"/>
        <v>2.4722958080786674</v>
      </c>
      <c r="AJ43" s="28">
        <f t="shared" si="24"/>
        <v>3.4061758808364369</v>
      </c>
      <c r="AK43" s="395">
        <f t="shared" si="24"/>
        <v>2.7675812172350458</v>
      </c>
      <c r="AL43" s="28">
        <f t="shared" si="24"/>
        <v>2.6140554309394366</v>
      </c>
      <c r="AM43" s="28">
        <f t="shared" si="24"/>
        <v>2.8530687222674231</v>
      </c>
      <c r="AN43" s="395">
        <f t="shared" si="24"/>
        <v>2.7169114594801416</v>
      </c>
      <c r="AO43" s="377">
        <f t="shared" si="25"/>
        <v>5.7339264337845135E-2</v>
      </c>
      <c r="AP43" s="378">
        <f t="shared" si="25"/>
        <v>-0.16238361667724277</v>
      </c>
      <c r="AQ43" s="379">
        <f t="shared" si="25"/>
        <v>-1.830831826699774E-2</v>
      </c>
    </row>
    <row r="44" spans="1:43" ht="19.5" customHeight="1">
      <c r="A44" s="8" t="s">
        <v>187</v>
      </c>
      <c r="B44" s="19">
        <v>1110.8500000000001</v>
      </c>
      <c r="C44" s="364">
        <v>203.06</v>
      </c>
      <c r="D44" s="368">
        <v>1313.91</v>
      </c>
      <c r="E44" s="19">
        <v>963.91</v>
      </c>
      <c r="F44" s="362">
        <v>383.12</v>
      </c>
      <c r="G44" s="370">
        <v>1347.03</v>
      </c>
      <c r="H44" s="338">
        <f t="shared" si="26"/>
        <v>8.7122141972583042E-2</v>
      </c>
      <c r="I44" s="316">
        <f t="shared" si="27"/>
        <v>2.7348442811505034E-2</v>
      </c>
      <c r="J44" s="392">
        <f t="shared" si="28"/>
        <v>6.5124327089263606E-2</v>
      </c>
      <c r="K44" s="316">
        <f t="shared" si="29"/>
        <v>8.9911861358635381E-2</v>
      </c>
      <c r="L44" s="316">
        <f t="shared" si="30"/>
        <v>5.6253817600902124E-2</v>
      </c>
      <c r="M44" s="392">
        <f t="shared" si="31"/>
        <v>7.6836286454355321E-2</v>
      </c>
      <c r="N44" s="387">
        <f t="shared" si="22"/>
        <v>-0.13227708511500216</v>
      </c>
      <c r="O44" s="388">
        <f t="shared" si="22"/>
        <v>0.88673298532453459</v>
      </c>
      <c r="P44" s="379">
        <f t="shared" si="22"/>
        <v>2.5207205973011765E-2</v>
      </c>
      <c r="R44" s="394">
        <v>311.959</v>
      </c>
      <c r="S44" s="362">
        <v>112.095</v>
      </c>
      <c r="T44" s="367">
        <v>424.05399999999997</v>
      </c>
      <c r="U44" s="19">
        <v>379.56899999999996</v>
      </c>
      <c r="V44" s="119">
        <v>101.652</v>
      </c>
      <c r="W44" s="368">
        <v>481.22099999999995</v>
      </c>
      <c r="X44" s="338">
        <f t="shared" si="32"/>
        <v>0.1051277402518275</v>
      </c>
      <c r="Y44" s="316">
        <f t="shared" si="33"/>
        <v>4.1723910877324376E-2</v>
      </c>
      <c r="Z44" s="392">
        <f t="shared" si="34"/>
        <v>7.5000481958225451E-2</v>
      </c>
      <c r="AA44" s="316">
        <f t="shared" si="35"/>
        <v>0.13695667940246506</v>
      </c>
      <c r="AB44" s="316">
        <f t="shared" si="36"/>
        <v>4.0855320351256399E-2</v>
      </c>
      <c r="AC44" s="392">
        <f t="shared" si="37"/>
        <v>9.1494709623446871E-2</v>
      </c>
      <c r="AE44" s="387">
        <f t="shared" si="23"/>
        <v>0.21672719812539454</v>
      </c>
      <c r="AF44" s="388">
        <f t="shared" si="23"/>
        <v>-9.3162050046835254E-2</v>
      </c>
      <c r="AG44" s="379">
        <f t="shared" si="23"/>
        <v>0.13481066090639393</v>
      </c>
      <c r="AI44" s="27">
        <f t="shared" si="24"/>
        <v>2.8082909483728673</v>
      </c>
      <c r="AJ44" s="28">
        <f t="shared" si="24"/>
        <v>5.5202895695853442</v>
      </c>
      <c r="AK44" s="395">
        <f t="shared" si="24"/>
        <v>3.2274204473670185</v>
      </c>
      <c r="AL44" s="28">
        <f t="shared" si="24"/>
        <v>3.9378053967694076</v>
      </c>
      <c r="AM44" s="28">
        <f t="shared" si="24"/>
        <v>2.6532679056170387</v>
      </c>
      <c r="AN44" s="395">
        <f t="shared" si="24"/>
        <v>3.5724594107035474</v>
      </c>
      <c r="AO44" s="377">
        <f t="shared" si="25"/>
        <v>0.40220706086418306</v>
      </c>
      <c r="AP44" s="378">
        <f t="shared" si="25"/>
        <v>-0.51936073784326164</v>
      </c>
      <c r="AQ44" s="379">
        <f t="shared" si="25"/>
        <v>0.10690858813205366</v>
      </c>
    </row>
    <row r="45" spans="1:43" ht="19.5" customHeight="1">
      <c r="A45" s="8" t="s">
        <v>182</v>
      </c>
      <c r="B45" s="19">
        <v>718.51</v>
      </c>
      <c r="C45" s="364">
        <v>947.55</v>
      </c>
      <c r="D45" s="368">
        <v>1666.06</v>
      </c>
      <c r="E45" s="19">
        <v>423.95</v>
      </c>
      <c r="F45" s="362">
        <v>395.33</v>
      </c>
      <c r="G45" s="370">
        <v>819.28</v>
      </c>
      <c r="H45" s="338">
        <f t="shared" si="26"/>
        <v>5.6351559822406833E-2</v>
      </c>
      <c r="I45" s="316">
        <f t="shared" si="27"/>
        <v>0.12761753661992314</v>
      </c>
      <c r="J45" s="392">
        <f t="shared" si="28"/>
        <v>8.2578743133348939E-2</v>
      </c>
      <c r="K45" s="316">
        <f t="shared" si="29"/>
        <v>3.9545324379862717E-2</v>
      </c>
      <c r="L45" s="316">
        <f t="shared" si="30"/>
        <v>5.8046621716863221E-2</v>
      </c>
      <c r="M45" s="392">
        <f t="shared" si="31"/>
        <v>4.6732762274280623E-2</v>
      </c>
      <c r="N45" s="387">
        <f t="shared" si="22"/>
        <v>-0.40995949951983968</v>
      </c>
      <c r="O45" s="388">
        <f t="shared" si="22"/>
        <v>-0.58278718801118679</v>
      </c>
      <c r="P45" s="379">
        <f t="shared" si="22"/>
        <v>-0.50825300409349006</v>
      </c>
      <c r="R45" s="394">
        <v>204.22899999999998</v>
      </c>
      <c r="S45" s="362">
        <v>358.64099999999996</v>
      </c>
      <c r="T45" s="367">
        <v>562.86999999999989</v>
      </c>
      <c r="U45" s="19">
        <v>135.184</v>
      </c>
      <c r="V45" s="119">
        <v>145.24799999999999</v>
      </c>
      <c r="W45" s="368">
        <v>280.43200000000002</v>
      </c>
      <c r="X45" s="338">
        <f t="shared" si="32"/>
        <v>6.8823573815438813E-2</v>
      </c>
      <c r="Y45" s="316">
        <f t="shared" si="33"/>
        <v>0.13349306499803285</v>
      </c>
      <c r="Z45" s="392">
        <f t="shared" si="34"/>
        <v>9.9552229857108654E-2</v>
      </c>
      <c r="AA45" s="316">
        <f t="shared" si="35"/>
        <v>4.8777302014502873E-2</v>
      </c>
      <c r="AB45" s="316">
        <f t="shared" si="36"/>
        <v>5.8377145264031094E-2</v>
      </c>
      <c r="AC45" s="392">
        <f t="shared" si="37"/>
        <v>5.3318629920810726E-2</v>
      </c>
      <c r="AE45" s="387">
        <f t="shared" si="23"/>
        <v>-0.33807637504957666</v>
      </c>
      <c r="AF45" s="388">
        <f t="shared" si="23"/>
        <v>-0.59500447522731648</v>
      </c>
      <c r="AG45" s="379">
        <f t="shared" si="23"/>
        <v>-0.50178193899124124</v>
      </c>
      <c r="AI45" s="27">
        <f t="shared" si="24"/>
        <v>2.8423960696441246</v>
      </c>
      <c r="AJ45" s="28">
        <f t="shared" si="24"/>
        <v>3.7849295551685924</v>
      </c>
      <c r="AK45" s="395">
        <f t="shared" si="24"/>
        <v>3.3784497557110784</v>
      </c>
      <c r="AL45" s="28">
        <f t="shared" si="24"/>
        <v>3.1886779101309113</v>
      </c>
      <c r="AM45" s="28">
        <f t="shared" si="24"/>
        <v>3.6740950598234385</v>
      </c>
      <c r="AN45" s="395">
        <f t="shared" si="24"/>
        <v>3.4229079191485212</v>
      </c>
      <c r="AO45" s="377">
        <f t="shared" si="25"/>
        <v>0.12182744135659535</v>
      </c>
      <c r="AP45" s="378">
        <f t="shared" si="25"/>
        <v>-2.9283106522762475E-2</v>
      </c>
      <c r="AQ45" s="379">
        <f t="shared" si="25"/>
        <v>1.3159338351055476E-2</v>
      </c>
    </row>
    <row r="46" spans="1:43" ht="19.5" customHeight="1">
      <c r="A46" s="8" t="s">
        <v>191</v>
      </c>
      <c r="B46" s="19">
        <v>151.04000000000002</v>
      </c>
      <c r="C46" s="364">
        <v>573.64</v>
      </c>
      <c r="D46" s="368">
        <v>724.68000000000006</v>
      </c>
      <c r="E46" s="19">
        <v>128.85</v>
      </c>
      <c r="F46" s="362">
        <v>459.7</v>
      </c>
      <c r="G46" s="370">
        <v>588.54999999999995</v>
      </c>
      <c r="H46" s="338">
        <f t="shared" si="26"/>
        <v>1.1845819258710845E-2</v>
      </c>
      <c r="I46" s="316">
        <f t="shared" si="27"/>
        <v>7.7258744875365645E-2</v>
      </c>
      <c r="J46" s="392">
        <f t="shared" si="28"/>
        <v>3.5918972650369925E-2</v>
      </c>
      <c r="K46" s="316">
        <f t="shared" si="29"/>
        <v>1.2018905640630524E-2</v>
      </c>
      <c r="L46" s="316">
        <f t="shared" si="30"/>
        <v>6.749812056570971E-2</v>
      </c>
      <c r="M46" s="392">
        <f t="shared" si="31"/>
        <v>3.3571632697646542E-2</v>
      </c>
      <c r="N46" s="387">
        <f t="shared" si="22"/>
        <v>-0.14691472457627133</v>
      </c>
      <c r="O46" s="388">
        <f t="shared" si="22"/>
        <v>-0.19862631615647444</v>
      </c>
      <c r="P46" s="379">
        <f t="shared" si="22"/>
        <v>-0.18784842965170848</v>
      </c>
      <c r="R46" s="394">
        <v>54.936999999999998</v>
      </c>
      <c r="S46" s="362">
        <v>248.30500000000001</v>
      </c>
      <c r="T46" s="367">
        <v>303.24200000000002</v>
      </c>
      <c r="U46" s="19">
        <v>44.507000000000005</v>
      </c>
      <c r="V46" s="119">
        <v>227.57599999999999</v>
      </c>
      <c r="W46" s="368">
        <v>272.08299999999997</v>
      </c>
      <c r="X46" s="338">
        <f t="shared" si="32"/>
        <v>1.8513338824059082E-2</v>
      </c>
      <c r="Y46" s="316">
        <f t="shared" si="33"/>
        <v>9.2423887688068418E-2</v>
      </c>
      <c r="Z46" s="392">
        <f t="shared" si="34"/>
        <v>5.3633018790003643E-2</v>
      </c>
      <c r="AA46" s="316">
        <f t="shared" si="35"/>
        <v>1.6059085252392882E-2</v>
      </c>
      <c r="AB46" s="316">
        <f t="shared" si="36"/>
        <v>9.1465887383007968E-2</v>
      </c>
      <c r="AC46" s="392">
        <f t="shared" si="37"/>
        <v>5.1731231759371048E-2</v>
      </c>
      <c r="AE46" s="387">
        <f t="shared" si="23"/>
        <v>-0.1898538325718549</v>
      </c>
      <c r="AF46" s="388">
        <f t="shared" si="23"/>
        <v>-8.3482008014337264E-2</v>
      </c>
      <c r="AG46" s="379">
        <f t="shared" si="23"/>
        <v>-0.10275291681231508</v>
      </c>
      <c r="AI46" s="27">
        <f t="shared" si="24"/>
        <v>3.6372484110169485</v>
      </c>
      <c r="AJ46" s="28">
        <f t="shared" si="24"/>
        <v>4.3285858726727566</v>
      </c>
      <c r="AK46" s="395">
        <f t="shared" si="24"/>
        <v>4.1844952254788321</v>
      </c>
      <c r="AL46" s="28">
        <f t="shared" si="24"/>
        <v>3.4541715172681418</v>
      </c>
      <c r="AM46" s="28">
        <f t="shared" si="24"/>
        <v>4.9505329562758318</v>
      </c>
      <c r="AN46" s="395">
        <f t="shared" si="24"/>
        <v>4.6229377283153514</v>
      </c>
      <c r="AO46" s="377">
        <f t="shared" si="25"/>
        <v>-5.0333898887488904E-2</v>
      </c>
      <c r="AP46" s="378">
        <f t="shared" si="25"/>
        <v>0.14368366526572884</v>
      </c>
      <c r="AQ46" s="379">
        <f t="shared" si="25"/>
        <v>0.1047778714543397</v>
      </c>
    </row>
    <row r="47" spans="1:43" ht="19.5" customHeight="1">
      <c r="A47" s="8" t="s">
        <v>193</v>
      </c>
      <c r="B47" s="19">
        <v>421.48999999999995</v>
      </c>
      <c r="C47" s="364">
        <v>162.07000000000002</v>
      </c>
      <c r="D47" s="368">
        <v>583.55999999999995</v>
      </c>
      <c r="E47" s="19">
        <v>289.45</v>
      </c>
      <c r="F47" s="362">
        <v>361.03999999999996</v>
      </c>
      <c r="G47" s="370">
        <v>650.49</v>
      </c>
      <c r="H47" s="338">
        <f t="shared" si="26"/>
        <v>3.3056768798689309E-2</v>
      </c>
      <c r="I47" s="316">
        <f t="shared" si="27"/>
        <v>2.1827844609773571E-2</v>
      </c>
      <c r="J47" s="392">
        <f t="shared" si="28"/>
        <v>2.8924319257948156E-2</v>
      </c>
      <c r="K47" s="316">
        <f t="shared" si="29"/>
        <v>2.6999396489565428E-2</v>
      </c>
      <c r="L47" s="316">
        <f t="shared" si="30"/>
        <v>5.3011793450171492E-2</v>
      </c>
      <c r="M47" s="392">
        <f t="shared" si="31"/>
        <v>3.7104768249922863E-2</v>
      </c>
      <c r="N47" s="387">
        <f t="shared" si="22"/>
        <v>-0.31326959121212833</v>
      </c>
      <c r="O47" s="388">
        <f t="shared" si="22"/>
        <v>1.2276793977910774</v>
      </c>
      <c r="P47" s="379">
        <f t="shared" si="22"/>
        <v>0.11469257659880744</v>
      </c>
      <c r="R47" s="394">
        <v>102.97500000000001</v>
      </c>
      <c r="S47" s="362">
        <v>91.647000000000006</v>
      </c>
      <c r="T47" s="367">
        <v>194.62200000000001</v>
      </c>
      <c r="U47" s="19">
        <v>106.03700000000001</v>
      </c>
      <c r="V47" s="119">
        <v>123.117</v>
      </c>
      <c r="W47" s="368">
        <v>229.154</v>
      </c>
      <c r="X47" s="338">
        <f t="shared" si="32"/>
        <v>3.470176866970319E-2</v>
      </c>
      <c r="Y47" s="316">
        <f t="shared" si="33"/>
        <v>3.4112772738963799E-2</v>
      </c>
      <c r="Z47" s="392">
        <f t="shared" si="34"/>
        <v>3.4421898625349022E-2</v>
      </c>
      <c r="AA47" s="316">
        <f t="shared" si="35"/>
        <v>3.8260435951827446E-2</v>
      </c>
      <c r="AB47" s="316">
        <f t="shared" si="36"/>
        <v>4.9482395581844273E-2</v>
      </c>
      <c r="AC47" s="392">
        <f t="shared" si="37"/>
        <v>4.3569126636309193E-2</v>
      </c>
      <c r="AE47" s="387">
        <f t="shared" si="23"/>
        <v>2.9735372663267756E-2</v>
      </c>
      <c r="AF47" s="388">
        <f t="shared" si="23"/>
        <v>0.34338276211987295</v>
      </c>
      <c r="AG47" s="379">
        <f t="shared" si="23"/>
        <v>0.17743112289463667</v>
      </c>
      <c r="AI47" s="27">
        <f t="shared" si="24"/>
        <v>2.4431184606989493</v>
      </c>
      <c r="AJ47" s="28">
        <f t="shared" si="24"/>
        <v>5.6547787992842586</v>
      </c>
      <c r="AK47" s="395">
        <f t="shared" si="24"/>
        <v>3.3350812255809177</v>
      </c>
      <c r="AL47" s="28">
        <f t="shared" si="24"/>
        <v>3.663396096044222</v>
      </c>
      <c r="AM47" s="28">
        <f t="shared" si="24"/>
        <v>3.4100653667183694</v>
      </c>
      <c r="AN47" s="395">
        <f t="shared" si="24"/>
        <v>3.522790511768052</v>
      </c>
      <c r="AO47" s="377">
        <f t="shared" si="25"/>
        <v>0.49947542658089722</v>
      </c>
      <c r="AP47" s="378">
        <f t="shared" si="25"/>
        <v>-0.39695866314877054</v>
      </c>
      <c r="AQ47" s="379">
        <f t="shared" si="25"/>
        <v>5.6283272727319672E-2</v>
      </c>
    </row>
    <row r="48" spans="1:43" ht="19.5" customHeight="1">
      <c r="A48" s="8" t="s">
        <v>185</v>
      </c>
      <c r="B48" s="19">
        <v>391.74</v>
      </c>
      <c r="C48" s="364">
        <v>1549.28</v>
      </c>
      <c r="D48" s="368">
        <v>1941.02</v>
      </c>
      <c r="E48" s="19">
        <v>171.39</v>
      </c>
      <c r="F48" s="362">
        <v>373.61</v>
      </c>
      <c r="G48" s="370">
        <v>545</v>
      </c>
      <c r="H48" s="338">
        <f t="shared" si="26"/>
        <v>3.0723525135112461E-2</v>
      </c>
      <c r="I48" s="316">
        <f t="shared" si="27"/>
        <v>0.20865948724026651</v>
      </c>
      <c r="J48" s="392">
        <f t="shared" si="28"/>
        <v>9.6207214624138976E-2</v>
      </c>
      <c r="K48" s="316">
        <f t="shared" si="29"/>
        <v>1.5986963428387006E-2</v>
      </c>
      <c r="L48" s="316">
        <f t="shared" si="30"/>
        <v>5.4857456655546678E-2</v>
      </c>
      <c r="M48" s="392">
        <f t="shared" si="31"/>
        <v>3.1087485889418686E-2</v>
      </c>
      <c r="N48" s="387">
        <f t="shared" si="22"/>
        <v>-0.5624904273242457</v>
      </c>
      <c r="O48" s="388">
        <f t="shared" si="22"/>
        <v>-0.75884927191985962</v>
      </c>
      <c r="P48" s="379">
        <f t="shared" si="22"/>
        <v>-0.71921979165593353</v>
      </c>
      <c r="R48" s="394">
        <v>121.98099999999999</v>
      </c>
      <c r="S48" s="362">
        <v>488.286</v>
      </c>
      <c r="T48" s="367">
        <v>610.26700000000005</v>
      </c>
      <c r="U48" s="19">
        <v>54.603000000000002</v>
      </c>
      <c r="V48" s="119">
        <v>168.85999999999999</v>
      </c>
      <c r="W48" s="368">
        <v>223.46299999999999</v>
      </c>
      <c r="X48" s="338">
        <f t="shared" si="32"/>
        <v>4.1106641846070061E-2</v>
      </c>
      <c r="Y48" s="316">
        <f t="shared" si="33"/>
        <v>0.18174942278108044</v>
      </c>
      <c r="Z48" s="392">
        <f t="shared" si="34"/>
        <v>0.10793511940271847</v>
      </c>
      <c r="AA48" s="316">
        <f t="shared" si="35"/>
        <v>1.970193974063425E-2</v>
      </c>
      <c r="AB48" s="316">
        <f t="shared" si="36"/>
        <v>6.7867128974473251E-2</v>
      </c>
      <c r="AC48" s="392">
        <f t="shared" si="37"/>
        <v>4.2487094903556392E-2</v>
      </c>
      <c r="AE48" s="387">
        <f t="shared" si="23"/>
        <v>-0.55236471253719832</v>
      </c>
      <c r="AF48" s="388">
        <f t="shared" si="23"/>
        <v>-0.65417808415559742</v>
      </c>
      <c r="AG48" s="379">
        <f t="shared" si="23"/>
        <v>-0.63382748862383198</v>
      </c>
      <c r="AI48" s="27">
        <f t="shared" si="24"/>
        <v>3.1138254965027823</v>
      </c>
      <c r="AJ48" s="28">
        <f t="shared" si="24"/>
        <v>3.151696271816586</v>
      </c>
      <c r="AK48" s="395">
        <f t="shared" si="24"/>
        <v>3.1440531267065772</v>
      </c>
      <c r="AL48" s="28">
        <f t="shared" si="24"/>
        <v>3.1858918256607738</v>
      </c>
      <c r="AM48" s="28">
        <f t="shared" si="24"/>
        <v>4.5196863038997881</v>
      </c>
      <c r="AN48" s="395">
        <f t="shared" si="24"/>
        <v>4.1002385321100911</v>
      </c>
      <c r="AO48" s="377">
        <f t="shared" si="25"/>
        <v>2.3143984542143111E-2</v>
      </c>
      <c r="AP48" s="378">
        <f t="shared" si="25"/>
        <v>0.43404881501944831</v>
      </c>
      <c r="AQ48" s="379">
        <f t="shared" si="25"/>
        <v>0.3041250789566417</v>
      </c>
    </row>
    <row r="49" spans="1:43" ht="19.5" customHeight="1">
      <c r="A49" s="8" t="s">
        <v>200</v>
      </c>
      <c r="B49" s="19">
        <v>169.98</v>
      </c>
      <c r="C49" s="364">
        <v>27.790000000000003</v>
      </c>
      <c r="D49" s="368">
        <v>197.76999999999998</v>
      </c>
      <c r="E49" s="19">
        <v>569.34</v>
      </c>
      <c r="F49" s="362">
        <v>41.47</v>
      </c>
      <c r="G49" s="370">
        <v>610.81000000000006</v>
      </c>
      <c r="H49" s="338">
        <f t="shared" si="26"/>
        <v>1.3331252367556072E-2</v>
      </c>
      <c r="I49" s="316">
        <f t="shared" si="27"/>
        <v>3.7428012692392642E-3</v>
      </c>
      <c r="J49" s="392">
        <f t="shared" si="28"/>
        <v>9.8025269374947006E-3</v>
      </c>
      <c r="K49" s="316">
        <f t="shared" si="29"/>
        <v>5.3107052677039843E-2</v>
      </c>
      <c r="L49" s="316">
        <f t="shared" si="30"/>
        <v>6.0890734388948922E-3</v>
      </c>
      <c r="M49" s="392">
        <f t="shared" si="31"/>
        <v>3.4841371112139134E-2</v>
      </c>
      <c r="N49" s="387">
        <f t="shared" si="22"/>
        <v>2.3494528768090364</v>
      </c>
      <c r="O49" s="388">
        <f t="shared" si="22"/>
        <v>0.49226340410219482</v>
      </c>
      <c r="P49" s="379">
        <f t="shared" si="22"/>
        <v>2.0884866258785464</v>
      </c>
      <c r="R49" s="394">
        <v>38.995000000000005</v>
      </c>
      <c r="S49" s="362">
        <v>6.8309999999999995</v>
      </c>
      <c r="T49" s="367">
        <v>45.826000000000008</v>
      </c>
      <c r="U49" s="19">
        <v>123.565</v>
      </c>
      <c r="V49" s="119">
        <v>9.8529999999999998</v>
      </c>
      <c r="W49" s="368">
        <v>133.41800000000001</v>
      </c>
      <c r="X49" s="338">
        <f t="shared" si="32"/>
        <v>1.3141009655499645E-2</v>
      </c>
      <c r="Y49" s="316">
        <f t="shared" si="33"/>
        <v>2.5426293340738019E-3</v>
      </c>
      <c r="Z49" s="392">
        <f t="shared" si="34"/>
        <v>8.1050339961836002E-3</v>
      </c>
      <c r="AA49" s="316">
        <f t="shared" si="35"/>
        <v>4.4584916287593555E-2</v>
      </c>
      <c r="AB49" s="316">
        <f t="shared" si="36"/>
        <v>3.9600546120187432E-3</v>
      </c>
      <c r="AC49" s="392">
        <f t="shared" si="37"/>
        <v>2.5366808947533539E-2</v>
      </c>
      <c r="AE49" s="387">
        <f t="shared" si="23"/>
        <v>2.1687395819976918</v>
      </c>
      <c r="AF49" s="388">
        <f t="shared" si="23"/>
        <v>0.44239496413409463</v>
      </c>
      <c r="AG49" s="379">
        <f t="shared" si="23"/>
        <v>1.911404006459215</v>
      </c>
      <c r="AI49" s="27">
        <f t="shared" si="24"/>
        <v>2.2940934227556187</v>
      </c>
      <c r="AJ49" s="28">
        <f t="shared" si="24"/>
        <v>2.4580784454839866</v>
      </c>
      <c r="AK49" s="395">
        <f t="shared" si="24"/>
        <v>2.3171360671487089</v>
      </c>
      <c r="AL49" s="28">
        <f t="shared" si="24"/>
        <v>2.1703200196719004</v>
      </c>
      <c r="AM49" s="28">
        <f t="shared" si="24"/>
        <v>2.3759344104171691</v>
      </c>
      <c r="AN49" s="395">
        <f t="shared" si="24"/>
        <v>2.1842798906370229</v>
      </c>
      <c r="AO49" s="377">
        <f t="shared" si="25"/>
        <v>-5.3953078743865714E-2</v>
      </c>
      <c r="AP49" s="378">
        <f t="shared" si="25"/>
        <v>-3.3417987622703225E-2</v>
      </c>
      <c r="AQ49" s="379">
        <f t="shared" si="25"/>
        <v>-5.7336372427696361E-2</v>
      </c>
    </row>
    <row r="50" spans="1:43" ht="19.5" customHeight="1">
      <c r="A50" s="8" t="s">
        <v>190</v>
      </c>
      <c r="B50" s="19">
        <v>75.78</v>
      </c>
      <c r="C50" s="364">
        <v>608.40000000000009</v>
      </c>
      <c r="D50" s="368">
        <v>684.18000000000006</v>
      </c>
      <c r="E50" s="19">
        <v>96.86</v>
      </c>
      <c r="F50" s="362">
        <v>336.33</v>
      </c>
      <c r="G50" s="370">
        <v>433.19</v>
      </c>
      <c r="H50" s="338">
        <f t="shared" si="26"/>
        <v>5.9433010025497068E-3</v>
      </c>
      <c r="I50" s="316">
        <f t="shared" si="27"/>
        <v>8.1940276797595121E-2</v>
      </c>
      <c r="J50" s="392">
        <f t="shared" si="28"/>
        <v>3.3911578500759092E-2</v>
      </c>
      <c r="K50" s="316">
        <f t="shared" si="29"/>
        <v>9.0349336464995936E-3</v>
      </c>
      <c r="L50" s="316">
        <f t="shared" si="30"/>
        <v>4.9383604285110176E-2</v>
      </c>
      <c r="M50" s="392">
        <f t="shared" si="31"/>
        <v>2.4709702775114275E-2</v>
      </c>
      <c r="N50" s="387">
        <f t="shared" si="22"/>
        <v>0.27817366059646342</v>
      </c>
      <c r="O50" s="388">
        <f t="shared" si="22"/>
        <v>-0.44718934911242614</v>
      </c>
      <c r="P50" s="379">
        <f t="shared" si="22"/>
        <v>-0.36684790552193874</v>
      </c>
      <c r="R50" s="394">
        <v>23.624000000000002</v>
      </c>
      <c r="S50" s="362">
        <v>188.80700000000002</v>
      </c>
      <c r="T50" s="367">
        <v>212.43100000000001</v>
      </c>
      <c r="U50" s="19">
        <v>30.826999999999998</v>
      </c>
      <c r="V50" s="119">
        <v>84.59</v>
      </c>
      <c r="W50" s="368">
        <v>115.417</v>
      </c>
      <c r="X50" s="338">
        <f t="shared" si="32"/>
        <v>7.9611030158103242E-3</v>
      </c>
      <c r="Y50" s="316">
        <f t="shared" si="33"/>
        <v>7.0277589910477584E-2</v>
      </c>
      <c r="Z50" s="392">
        <f t="shared" si="34"/>
        <v>3.757169460226243E-2</v>
      </c>
      <c r="AA50" s="316">
        <f t="shared" si="35"/>
        <v>1.1123046286550774E-2</v>
      </c>
      <c r="AB50" s="316">
        <f t="shared" si="36"/>
        <v>3.3997870661794938E-2</v>
      </c>
      <c r="AC50" s="392">
        <f t="shared" si="37"/>
        <v>2.1944272799003722E-2</v>
      </c>
      <c r="AE50" s="387">
        <f t="shared" si="23"/>
        <v>0.30490179478496426</v>
      </c>
      <c r="AF50" s="388">
        <f t="shared" si="23"/>
        <v>-0.55197635680880475</v>
      </c>
      <c r="AG50" s="379">
        <f t="shared" si="23"/>
        <v>-0.45668475881580373</v>
      </c>
      <c r="AI50" s="27">
        <f t="shared" si="24"/>
        <v>3.1174452362100817</v>
      </c>
      <c r="AJ50" s="28">
        <f t="shared" si="24"/>
        <v>3.1033366206443125</v>
      </c>
      <c r="AK50" s="395">
        <f t="shared" si="24"/>
        <v>3.1048992955070305</v>
      </c>
      <c r="AL50" s="28">
        <f t="shared" si="24"/>
        <v>3.182634730538922</v>
      </c>
      <c r="AM50" s="28">
        <f t="shared" si="24"/>
        <v>2.5150893467725153</v>
      </c>
      <c r="AN50" s="395">
        <f t="shared" si="24"/>
        <v>2.6643505159398879</v>
      </c>
      <c r="AO50" s="377">
        <f t="shared" si="25"/>
        <v>2.0911191501183177E-2</v>
      </c>
      <c r="AP50" s="378">
        <f t="shared" si="25"/>
        <v>-0.18955316350749785</v>
      </c>
      <c r="AQ50" s="379">
        <f t="shared" si="25"/>
        <v>-0.14188826678038874</v>
      </c>
    </row>
    <row r="51" spans="1:43" ht="19.5" customHeight="1">
      <c r="A51" s="8" t="s">
        <v>203</v>
      </c>
      <c r="B51" s="19">
        <v>100.86</v>
      </c>
      <c r="C51" s="364">
        <v>38.130000000000003</v>
      </c>
      <c r="D51" s="368">
        <v>138.99</v>
      </c>
      <c r="E51" s="19">
        <v>126.2</v>
      </c>
      <c r="F51" s="362">
        <v>51.42</v>
      </c>
      <c r="G51" s="370">
        <v>177.62</v>
      </c>
      <c r="H51" s="338">
        <f t="shared" si="26"/>
        <v>7.9102842322138212E-3</v>
      </c>
      <c r="I51" s="316">
        <f t="shared" si="27"/>
        <v>5.1354088663581555E-3</v>
      </c>
      <c r="J51" s="392">
        <f t="shared" si="28"/>
        <v>6.8890793297385275E-3</v>
      </c>
      <c r="K51" s="316">
        <f t="shared" si="29"/>
        <v>1.1771718213795673E-2</v>
      </c>
      <c r="L51" s="316">
        <f t="shared" si="30"/>
        <v>7.5500399379786684E-3</v>
      </c>
      <c r="M51" s="392">
        <f t="shared" si="31"/>
        <v>1.0131668337024858E-2</v>
      </c>
      <c r="N51" s="387">
        <f t="shared" si="22"/>
        <v>0.25123934166170936</v>
      </c>
      <c r="O51" s="388">
        <f t="shared" si="22"/>
        <v>0.34854445318646732</v>
      </c>
      <c r="P51" s="379">
        <f t="shared" si="22"/>
        <v>0.27793366429239508</v>
      </c>
      <c r="R51" s="394">
        <v>22.595000000000002</v>
      </c>
      <c r="S51" s="362">
        <v>12.241</v>
      </c>
      <c r="T51" s="367">
        <v>34.835999999999999</v>
      </c>
      <c r="U51" s="19">
        <v>34.335999999999999</v>
      </c>
      <c r="V51" s="119">
        <v>16.565999999999999</v>
      </c>
      <c r="W51" s="368">
        <v>50.902000000000001</v>
      </c>
      <c r="X51" s="338">
        <f t="shared" si="32"/>
        <v>7.61433807324053E-3</v>
      </c>
      <c r="Y51" s="316">
        <f t="shared" si="33"/>
        <v>4.556335189342323E-3</v>
      </c>
      <c r="Z51" s="392">
        <f t="shared" si="34"/>
        <v>6.1612832080271424E-3</v>
      </c>
      <c r="AA51" s="316">
        <f t="shared" si="35"/>
        <v>1.238916914701422E-2</v>
      </c>
      <c r="AB51" s="316">
        <f t="shared" si="36"/>
        <v>6.6581005483307108E-3</v>
      </c>
      <c r="AC51" s="392">
        <f t="shared" si="37"/>
        <v>9.6780142787881111E-3</v>
      </c>
      <c r="AE51" s="387">
        <f t="shared" si="23"/>
        <v>0.51962823633547217</v>
      </c>
      <c r="AF51" s="388">
        <f t="shared" si="23"/>
        <v>0.35332080712360098</v>
      </c>
      <c r="AG51" s="379">
        <f t="shared" si="23"/>
        <v>0.46118957400390409</v>
      </c>
      <c r="AI51" s="27">
        <f t="shared" si="24"/>
        <v>2.2402339877057309</v>
      </c>
      <c r="AJ51" s="28">
        <f t="shared" si="24"/>
        <v>3.2103330710726459</v>
      </c>
      <c r="AK51" s="395">
        <f t="shared" si="24"/>
        <v>2.5063673645586011</v>
      </c>
      <c r="AL51" s="28">
        <f t="shared" si="24"/>
        <v>2.7207606973058636</v>
      </c>
      <c r="AM51" s="28">
        <f t="shared" si="24"/>
        <v>3.2217036172695446</v>
      </c>
      <c r="AN51" s="395">
        <f t="shared" si="24"/>
        <v>2.8657808805314717</v>
      </c>
      <c r="AO51" s="377">
        <f t="shared" si="25"/>
        <v>0.21449844625036235</v>
      </c>
      <c r="AP51" s="378">
        <f t="shared" si="25"/>
        <v>3.5418587246772936E-3</v>
      </c>
      <c r="AQ51" s="379">
        <f t="shared" si="25"/>
        <v>0.14340017391511453</v>
      </c>
    </row>
    <row r="52" spans="1:43" ht="19.5" customHeight="1">
      <c r="A52" s="8" t="s">
        <v>188</v>
      </c>
      <c r="B52" s="19">
        <v>84.160000000000011</v>
      </c>
      <c r="C52" s="364">
        <v>356.32</v>
      </c>
      <c r="D52" s="368">
        <v>440.48</v>
      </c>
      <c r="E52" s="19">
        <v>45.949999999999996</v>
      </c>
      <c r="F52" s="362">
        <v>17.03</v>
      </c>
      <c r="G52" s="370">
        <v>62.98</v>
      </c>
      <c r="H52" s="338">
        <f t="shared" si="26"/>
        <v>6.6005306462732036E-3</v>
      </c>
      <c r="I52" s="316">
        <f t="shared" si="27"/>
        <v>4.7989742650425847E-2</v>
      </c>
      <c r="J52" s="392">
        <f t="shared" si="28"/>
        <v>2.1832517901742763E-2</v>
      </c>
      <c r="K52" s="316">
        <f t="shared" si="29"/>
        <v>4.286136703042084E-3</v>
      </c>
      <c r="L52" s="316">
        <f t="shared" si="30"/>
        <v>2.500528590894141E-3</v>
      </c>
      <c r="M52" s="392">
        <f t="shared" si="31"/>
        <v>3.5924584611295206E-3</v>
      </c>
      <c r="N52" s="387">
        <f t="shared" si="22"/>
        <v>-0.4540161596958176</v>
      </c>
      <c r="O52" s="388">
        <f t="shared" si="22"/>
        <v>-0.95220588235294112</v>
      </c>
      <c r="P52" s="379">
        <f t="shared" si="22"/>
        <v>-0.85701961496549217</v>
      </c>
      <c r="R52" s="394">
        <v>18.244</v>
      </c>
      <c r="S52" s="362">
        <v>100.01900000000001</v>
      </c>
      <c r="T52" s="367">
        <v>118.26300000000001</v>
      </c>
      <c r="U52" s="19">
        <v>21.71</v>
      </c>
      <c r="V52" s="119">
        <v>11.164999999999999</v>
      </c>
      <c r="W52" s="368">
        <v>32.875</v>
      </c>
      <c r="X52" s="338">
        <f t="shared" si="32"/>
        <v>6.1480851430936144E-3</v>
      </c>
      <c r="Y52" s="316">
        <f t="shared" si="33"/>
        <v>3.7228991855471759E-2</v>
      </c>
      <c r="Z52" s="392">
        <f t="shared" si="34"/>
        <v>2.0916633253844127E-2</v>
      </c>
      <c r="AA52" s="316">
        <f t="shared" si="35"/>
        <v>7.8334361073415289E-3</v>
      </c>
      <c r="AB52" s="316">
        <f t="shared" si="36"/>
        <v>4.4873652433968601E-3</v>
      </c>
      <c r="AC52" s="392">
        <f t="shared" si="37"/>
        <v>6.2505347415653442E-3</v>
      </c>
      <c r="AE52" s="387">
        <f t="shared" si="23"/>
        <v>0.18998026748520067</v>
      </c>
      <c r="AF52" s="388">
        <f t="shared" si="23"/>
        <v>-0.88837120947020076</v>
      </c>
      <c r="AG52" s="379">
        <f t="shared" si="23"/>
        <v>-0.72201787541327378</v>
      </c>
      <c r="AI52" s="27">
        <f t="shared" si="24"/>
        <v>2.167775665399239</v>
      </c>
      <c r="AJ52" s="28">
        <f t="shared" si="24"/>
        <v>2.8069993264481368</v>
      </c>
      <c r="AK52" s="395">
        <f t="shared" si="24"/>
        <v>2.6848665092626227</v>
      </c>
      <c r="AL52" s="28">
        <f t="shared" si="24"/>
        <v>4.7247007616974983</v>
      </c>
      <c r="AM52" s="28">
        <f t="shared" si="24"/>
        <v>6.5560775102759825</v>
      </c>
      <c r="AN52" s="395">
        <f t="shared" si="24"/>
        <v>5.2199110828834545</v>
      </c>
      <c r="AO52" s="377">
        <f>(AL52-AI52)/AI52</f>
        <v>1.179515545409239</v>
      </c>
      <c r="AP52" s="378">
        <f>(AM52-AJ52)/AJ52</f>
        <v>1.3356177710850317</v>
      </c>
      <c r="AQ52" s="379">
        <f>(AN52-AK52)/AK52</f>
        <v>0.94419762206988145</v>
      </c>
    </row>
    <row r="53" spans="1:43" ht="19.5" customHeight="1">
      <c r="A53" s="8" t="s">
        <v>199</v>
      </c>
      <c r="B53" s="19">
        <v>17.350000000000001</v>
      </c>
      <c r="C53" s="364">
        <v>59.300000000000004</v>
      </c>
      <c r="D53" s="368">
        <v>76.650000000000006</v>
      </c>
      <c r="E53" s="19">
        <v>39.94</v>
      </c>
      <c r="F53" s="362">
        <v>50.56</v>
      </c>
      <c r="G53" s="370">
        <v>90.5</v>
      </c>
      <c r="H53" s="338">
        <f t="shared" si="26"/>
        <v>1.3607320189263318E-3</v>
      </c>
      <c r="I53" s="316">
        <f t="shared" si="27"/>
        <v>7.9866180376354217E-3</v>
      </c>
      <c r="J53" s="392">
        <f t="shared" si="28"/>
        <v>3.7991792979671785E-3</v>
      </c>
      <c r="K53" s="316">
        <f t="shared" si="29"/>
        <v>3.7255342746354918E-3</v>
      </c>
      <c r="L53" s="316">
        <f t="shared" si="30"/>
        <v>7.4237654466005731E-3</v>
      </c>
      <c r="M53" s="392">
        <f t="shared" si="31"/>
        <v>5.1622338953988822E-3</v>
      </c>
      <c r="N53" s="387">
        <f t="shared" si="22"/>
        <v>1.3020172910662822</v>
      </c>
      <c r="O53" s="388">
        <f t="shared" si="22"/>
        <v>-0.14738617200674539</v>
      </c>
      <c r="P53" s="379">
        <f t="shared" si="22"/>
        <v>0.18069145466405731</v>
      </c>
      <c r="R53" s="394">
        <v>5.7949999999999999</v>
      </c>
      <c r="S53" s="362">
        <v>33.857999999999997</v>
      </c>
      <c r="T53" s="367">
        <v>39.652999999999999</v>
      </c>
      <c r="U53" s="19">
        <v>10.125</v>
      </c>
      <c r="V53" s="119">
        <v>21.725999999999999</v>
      </c>
      <c r="W53" s="368">
        <v>31.850999999999999</v>
      </c>
      <c r="X53" s="338">
        <f t="shared" si="32"/>
        <v>1.9528696231214369E-3</v>
      </c>
      <c r="Y53" s="316">
        <f t="shared" si="33"/>
        <v>1.2602597568887538E-2</v>
      </c>
      <c r="Z53" s="392">
        <f t="shared" si="34"/>
        <v>7.0132438583046354E-3</v>
      </c>
      <c r="AA53" s="316">
        <f t="shared" si="35"/>
        <v>3.6533183135344536E-3</v>
      </c>
      <c r="AB53" s="316">
        <f t="shared" si="36"/>
        <v>8.7319746778361119E-3</v>
      </c>
      <c r="AC53" s="392">
        <f t="shared" si="37"/>
        <v>6.0558412791968897E-3</v>
      </c>
      <c r="AE53" s="387">
        <f t="shared" si="23"/>
        <v>0.74719585849870584</v>
      </c>
      <c r="AF53" s="388">
        <f t="shared" si="23"/>
        <v>-0.35832004253056882</v>
      </c>
      <c r="AG53" s="379">
        <f t="shared" si="23"/>
        <v>-0.19675686581090965</v>
      </c>
      <c r="AI53" s="27">
        <f t="shared" si="24"/>
        <v>3.3400576368876078</v>
      </c>
      <c r="AJ53" s="28">
        <f t="shared" si="24"/>
        <v>5.7096121416526122</v>
      </c>
      <c r="AK53" s="395">
        <f t="shared" si="24"/>
        <v>5.1732550554468357</v>
      </c>
      <c r="AL53" s="28">
        <f t="shared" si="24"/>
        <v>2.5350525788683025</v>
      </c>
      <c r="AM53" s="28">
        <f t="shared" si="24"/>
        <v>4.2970727848101262</v>
      </c>
      <c r="AN53" s="395">
        <f t="shared" si="24"/>
        <v>3.5194475138121546</v>
      </c>
      <c r="AO53" s="377">
        <f t="shared" ref="AO53:AQ63" si="38">(AL53-AI53)/AI53</f>
        <v>-0.24101531935521914</v>
      </c>
      <c r="AP53" s="378">
        <f t="shared" si="38"/>
        <v>-0.24739672709775959</v>
      </c>
      <c r="AQ53" s="379">
        <f t="shared" si="38"/>
        <v>-0.31968412999343887</v>
      </c>
    </row>
    <row r="54" spans="1:43" ht="19.5" customHeight="1">
      <c r="A54" s="8" t="s">
        <v>204</v>
      </c>
      <c r="B54" s="19">
        <v>140.57</v>
      </c>
      <c r="C54" s="364">
        <v>27.44</v>
      </c>
      <c r="D54" s="368">
        <v>168.01</v>
      </c>
      <c r="E54" s="19">
        <v>80.740000000000009</v>
      </c>
      <c r="F54" s="362">
        <v>23.31</v>
      </c>
      <c r="G54" s="370">
        <v>104.05000000000001</v>
      </c>
      <c r="H54" s="338">
        <f t="shared" si="26"/>
        <v>1.1024674345848671E-2</v>
      </c>
      <c r="I54" s="316">
        <f t="shared" si="27"/>
        <v>3.6956627142110616E-3</v>
      </c>
      <c r="J54" s="392">
        <f t="shared" si="28"/>
        <v>8.3274639771880703E-3</v>
      </c>
      <c r="K54" s="316">
        <f t="shared" si="29"/>
        <v>7.5312878651494662E-3</v>
      </c>
      <c r="L54" s="316">
        <f t="shared" si="30"/>
        <v>3.4226260395620912E-3</v>
      </c>
      <c r="M54" s="392">
        <f t="shared" si="31"/>
        <v>5.9351429482458985E-3</v>
      </c>
      <c r="N54" s="387">
        <f t="shared" si="22"/>
        <v>-0.42562424414882255</v>
      </c>
      <c r="O54" s="388">
        <f t="shared" si="22"/>
        <v>-0.15051020408163274</v>
      </c>
      <c r="P54" s="379">
        <f t="shared" si="22"/>
        <v>-0.38069162549848212</v>
      </c>
      <c r="R54" s="394">
        <v>35.534999999999997</v>
      </c>
      <c r="S54" s="362">
        <v>8.7890000000000015</v>
      </c>
      <c r="T54" s="367">
        <v>44.323999999999998</v>
      </c>
      <c r="U54" s="19">
        <v>21.910999999999998</v>
      </c>
      <c r="V54" s="119">
        <v>6.6649999999999991</v>
      </c>
      <c r="W54" s="368">
        <v>28.575999999999997</v>
      </c>
      <c r="X54" s="338">
        <f t="shared" si="32"/>
        <v>1.1975016748510829E-2</v>
      </c>
      <c r="Y54" s="316">
        <f t="shared" si="33"/>
        <v>3.271434521618306E-3</v>
      </c>
      <c r="Z54" s="392">
        <f t="shared" si="34"/>
        <v>7.8393821596220888E-3</v>
      </c>
      <c r="AA54" s="316">
        <f t="shared" si="35"/>
        <v>7.9059612412694727E-3</v>
      </c>
      <c r="AB54" s="316">
        <f t="shared" si="36"/>
        <v>2.6787540839444757E-3</v>
      </c>
      <c r="AC54" s="392">
        <f t="shared" si="37"/>
        <v>5.4331644342196575E-3</v>
      </c>
      <c r="AE54" s="387">
        <f t="shared" si="23"/>
        <v>-0.38339665118896865</v>
      </c>
      <c r="AF54" s="388">
        <f t="shared" si="23"/>
        <v>-0.24166571851177632</v>
      </c>
      <c r="AG54" s="379">
        <f t="shared" si="23"/>
        <v>-0.35529284360617275</v>
      </c>
      <c r="AI54" s="27">
        <f t="shared" si="24"/>
        <v>2.5279220317279645</v>
      </c>
      <c r="AJ54" s="28">
        <f t="shared" si="24"/>
        <v>3.2029883381924202</v>
      </c>
      <c r="AK54" s="395">
        <f t="shared" si="24"/>
        <v>2.6381762990298196</v>
      </c>
      <c r="AL54" s="28">
        <f t="shared" si="24"/>
        <v>2.7137726034183798</v>
      </c>
      <c r="AM54" s="28">
        <f t="shared" si="24"/>
        <v>2.8592878592878588</v>
      </c>
      <c r="AN54" s="395">
        <f t="shared" si="24"/>
        <v>2.7463719365689565</v>
      </c>
      <c r="AO54" s="377">
        <f t="shared" si="38"/>
        <v>7.351910753488583E-2</v>
      </c>
      <c r="AP54" s="378">
        <f t="shared" si="38"/>
        <v>-0.10730619116100996</v>
      </c>
      <c r="AQ54" s="379">
        <f t="shared" si="38"/>
        <v>4.1011526628802419E-2</v>
      </c>
    </row>
    <row r="55" spans="1:43" ht="19.5" customHeight="1">
      <c r="A55" s="8" t="s">
        <v>196</v>
      </c>
      <c r="B55" s="19">
        <v>26.36</v>
      </c>
      <c r="C55" s="364">
        <v>4.8099999999999996</v>
      </c>
      <c r="D55" s="368">
        <v>31.169999999999998</v>
      </c>
      <c r="E55" s="19">
        <v>3.4699999999999998</v>
      </c>
      <c r="F55" s="362">
        <v>36.589999999999996</v>
      </c>
      <c r="G55" s="370">
        <v>40.059999999999995</v>
      </c>
      <c r="H55" s="338">
        <f t="shared" si="26"/>
        <v>2.0673715284667492E-3</v>
      </c>
      <c r="I55" s="316">
        <f t="shared" si="27"/>
        <v>6.4781842767329455E-4</v>
      </c>
      <c r="J55" s="392">
        <f t="shared" si="28"/>
        <v>1.5449500158856743E-3</v>
      </c>
      <c r="K55" s="316">
        <f t="shared" si="29"/>
        <v>3.2367561174224231E-4</v>
      </c>
      <c r="L55" s="316">
        <f t="shared" si="30"/>
        <v>5.3725391157261656E-3</v>
      </c>
      <c r="M55" s="392">
        <f t="shared" si="31"/>
        <v>2.2850728160185548E-3</v>
      </c>
      <c r="N55" s="387">
        <f t="shared" si="22"/>
        <v>-0.86836115326251906</v>
      </c>
      <c r="O55" s="388">
        <f t="shared" si="22"/>
        <v>6.6070686070686069</v>
      </c>
      <c r="P55" s="379">
        <f t="shared" si="22"/>
        <v>0.28521013795316003</v>
      </c>
      <c r="R55" s="394">
        <v>7.5069999999999997</v>
      </c>
      <c r="S55" s="362">
        <v>3.6139999999999999</v>
      </c>
      <c r="T55" s="367">
        <v>11.120999999999999</v>
      </c>
      <c r="U55" s="19">
        <v>2.6870000000000003</v>
      </c>
      <c r="V55" s="119">
        <v>14.039</v>
      </c>
      <c r="W55" s="368">
        <v>16.725999999999999</v>
      </c>
      <c r="X55" s="338">
        <f t="shared" si="32"/>
        <v>2.5298002175621445E-3</v>
      </c>
      <c r="Y55" s="316">
        <f t="shared" si="33"/>
        <v>1.3452001776230009E-3</v>
      </c>
      <c r="Z55" s="392">
        <f t="shared" si="34"/>
        <v>1.9669201560589575E-3</v>
      </c>
      <c r="AA55" s="316">
        <f t="shared" si="35"/>
        <v>9.6952753663872367E-4</v>
      </c>
      <c r="AB55" s="316">
        <f t="shared" si="36"/>
        <v>5.64246490390045E-3</v>
      </c>
      <c r="AC55" s="392">
        <f t="shared" si="37"/>
        <v>3.1801199722409712E-3</v>
      </c>
      <c r="AE55" s="387">
        <f t="shared" si="23"/>
        <v>-0.64206740375649385</v>
      </c>
      <c r="AF55" s="388">
        <f t="shared" si="23"/>
        <v>2.884615384615385</v>
      </c>
      <c r="AG55" s="379">
        <f t="shared" si="23"/>
        <v>0.50400143871953973</v>
      </c>
      <c r="AI55" s="27">
        <f t="shared" si="24"/>
        <v>2.8478755690440059</v>
      </c>
      <c r="AJ55" s="28">
        <f t="shared" si="24"/>
        <v>7.5135135135135132</v>
      </c>
      <c r="AK55" s="395">
        <f t="shared" si="24"/>
        <v>3.5678537054860442</v>
      </c>
      <c r="AL55" s="28">
        <f t="shared" si="24"/>
        <v>7.7435158501440942</v>
      </c>
      <c r="AM55" s="28">
        <f t="shared" si="24"/>
        <v>3.8368406668488664</v>
      </c>
      <c r="AN55" s="395">
        <f t="shared" si="24"/>
        <v>4.1752371442835754</v>
      </c>
      <c r="AO55" s="377">
        <f t="shared" si="38"/>
        <v>1.7190499242013899</v>
      </c>
      <c r="AP55" s="378">
        <f t="shared" si="38"/>
        <v>-0.48934135009565444</v>
      </c>
      <c r="AQ55" s="379">
        <f t="shared" si="38"/>
        <v>0.17023776447548825</v>
      </c>
    </row>
    <row r="56" spans="1:43" ht="19.5" customHeight="1">
      <c r="A56" s="8" t="s">
        <v>206</v>
      </c>
      <c r="B56" s="19">
        <v>103.79</v>
      </c>
      <c r="C56" s="364">
        <v>41.42</v>
      </c>
      <c r="D56" s="368">
        <v>145.21</v>
      </c>
      <c r="E56" s="19">
        <v>25.17</v>
      </c>
      <c r="F56" s="362">
        <v>11.8</v>
      </c>
      <c r="G56" s="370">
        <v>36.97</v>
      </c>
      <c r="H56" s="338">
        <f t="shared" si="26"/>
        <v>8.1400793224417275E-3</v>
      </c>
      <c r="I56" s="316">
        <f t="shared" si="27"/>
        <v>5.5785112836232564E-3</v>
      </c>
      <c r="J56" s="392">
        <f t="shared" si="28"/>
        <v>7.1973754188886362E-3</v>
      </c>
      <c r="K56" s="316">
        <f t="shared" si="29"/>
        <v>2.3478141635597232E-3</v>
      </c>
      <c r="L56" s="316">
        <f t="shared" si="30"/>
        <v>1.7326034863506085E-3</v>
      </c>
      <c r="M56" s="392">
        <f t="shared" si="31"/>
        <v>2.1088153272143281E-3</v>
      </c>
      <c r="N56" s="387">
        <f t="shared" si="22"/>
        <v>-0.75749108777338858</v>
      </c>
      <c r="O56" s="388">
        <f t="shared" si="22"/>
        <v>-0.7151134717527764</v>
      </c>
      <c r="P56" s="379">
        <f t="shared" si="22"/>
        <v>-0.74540320914537572</v>
      </c>
      <c r="R56" s="394">
        <v>18.2</v>
      </c>
      <c r="S56" s="362">
        <v>19.326000000000001</v>
      </c>
      <c r="T56" s="367">
        <v>37.525999999999996</v>
      </c>
      <c r="U56" s="19">
        <v>7.3470000000000004</v>
      </c>
      <c r="V56" s="119">
        <v>4.3739999999999997</v>
      </c>
      <c r="W56" s="368">
        <v>11.721</v>
      </c>
      <c r="X56" s="338">
        <f t="shared" si="32"/>
        <v>6.1332574876290166E-3</v>
      </c>
      <c r="Y56" s="316">
        <f t="shared" si="33"/>
        <v>7.1935081994305809E-3</v>
      </c>
      <c r="Z56" s="392">
        <f t="shared" si="34"/>
        <v>6.6370511443456922E-3</v>
      </c>
      <c r="AA56" s="316">
        <f t="shared" si="35"/>
        <v>2.6509560147691489E-3</v>
      </c>
      <c r="AB56" s="316">
        <f t="shared" si="36"/>
        <v>1.7579700469877177E-3</v>
      </c>
      <c r="AC56" s="392">
        <f t="shared" si="37"/>
        <v>2.228517648848286E-3</v>
      </c>
      <c r="AE56" s="387">
        <f t="shared" si="23"/>
        <v>-0.59631868131868127</v>
      </c>
      <c r="AF56" s="388">
        <f t="shared" si="23"/>
        <v>-0.77367277243092214</v>
      </c>
      <c r="AG56" s="379">
        <f t="shared" si="23"/>
        <v>-0.68765655811970361</v>
      </c>
      <c r="AI56" s="27">
        <f t="shared" si="24"/>
        <v>1.7535408035456208</v>
      </c>
      <c r="AJ56" s="28">
        <f t="shared" si="24"/>
        <v>4.6658619024625789</v>
      </c>
      <c r="AK56" s="395">
        <f t="shared" si="24"/>
        <v>2.5842572825562975</v>
      </c>
      <c r="AL56" s="28">
        <f t="shared" si="24"/>
        <v>2.9189511323003576</v>
      </c>
      <c r="AM56" s="28">
        <f t="shared" si="24"/>
        <v>3.7067796610169483</v>
      </c>
      <c r="AN56" s="395">
        <f t="shared" si="24"/>
        <v>3.170408439275088</v>
      </c>
      <c r="AO56" s="377">
        <f t="shared" si="38"/>
        <v>0.66460405506293485</v>
      </c>
      <c r="AP56" s="378">
        <f t="shared" si="38"/>
        <v>-0.20555307068549111</v>
      </c>
      <c r="AQ56" s="379">
        <f t="shared" si="38"/>
        <v>0.22681609941676592</v>
      </c>
    </row>
    <row r="57" spans="1:43" ht="19.5" customHeight="1">
      <c r="A57" s="8" t="s">
        <v>201</v>
      </c>
      <c r="B57" s="19">
        <v>16.59</v>
      </c>
      <c r="C57" s="364">
        <v>27.65</v>
      </c>
      <c r="D57" s="368">
        <v>44.239999999999995</v>
      </c>
      <c r="E57" s="19">
        <v>26.66</v>
      </c>
      <c r="F57" s="362">
        <v>7.9799999999999995</v>
      </c>
      <c r="G57" s="370">
        <v>34.64</v>
      </c>
      <c r="H57" s="338">
        <f t="shared" si="26"/>
        <v>1.3011264665122675E-3</v>
      </c>
      <c r="I57" s="316">
        <f t="shared" si="27"/>
        <v>3.7239458472279824E-3</v>
      </c>
      <c r="J57" s="392">
        <f t="shared" si="28"/>
        <v>2.1927683254020607E-3</v>
      </c>
      <c r="K57" s="316">
        <f t="shared" si="29"/>
        <v>2.4867987922329048E-3</v>
      </c>
      <c r="L57" s="316">
        <f t="shared" si="30"/>
        <v>1.1717098153455809E-3</v>
      </c>
      <c r="M57" s="392">
        <f t="shared" si="31"/>
        <v>1.9759091948797491E-3</v>
      </c>
      <c r="N57" s="387">
        <f t="shared" si="22"/>
        <v>0.60699216395418931</v>
      </c>
      <c r="O57" s="388">
        <f t="shared" si="22"/>
        <v>-0.71139240506329116</v>
      </c>
      <c r="P57" s="379">
        <f t="shared" si="22"/>
        <v>-0.21699819168173587</v>
      </c>
      <c r="R57" s="394">
        <v>4.6459999999999999</v>
      </c>
      <c r="S57" s="362">
        <v>12.981999999999999</v>
      </c>
      <c r="T57" s="367">
        <v>17.628</v>
      </c>
      <c r="U57" s="19">
        <v>6.2209999999999992</v>
      </c>
      <c r="V57" s="119">
        <v>3.4560000000000004</v>
      </c>
      <c r="W57" s="368">
        <v>9.6769999999999996</v>
      </c>
      <c r="X57" s="338">
        <f t="shared" si="32"/>
        <v>1.565665620193649E-3</v>
      </c>
      <c r="Y57" s="316">
        <f t="shared" si="33"/>
        <v>4.8321496142506356E-3</v>
      </c>
      <c r="Z57" s="392">
        <f t="shared" si="34"/>
        <v>3.1177833388191089E-3</v>
      </c>
      <c r="AA57" s="316">
        <f t="shared" si="35"/>
        <v>2.2446709361479342E-3</v>
      </c>
      <c r="AB57" s="316">
        <f t="shared" si="36"/>
        <v>1.3890133704594315E-3</v>
      </c>
      <c r="AC57" s="392">
        <f t="shared" si="37"/>
        <v>1.8398912454487553E-3</v>
      </c>
      <c r="AE57" s="387">
        <f t="shared" si="23"/>
        <v>0.339001291433491</v>
      </c>
      <c r="AF57" s="388">
        <f t="shared" si="23"/>
        <v>-0.73378524110306576</v>
      </c>
      <c r="AG57" s="379">
        <f t="shared" si="23"/>
        <v>-0.45104379396414795</v>
      </c>
      <c r="AI57" s="27">
        <f t="shared" si="24"/>
        <v>2.800482218203737</v>
      </c>
      <c r="AJ57" s="28">
        <f t="shared" si="24"/>
        <v>4.6951175406871606</v>
      </c>
      <c r="AK57" s="395">
        <f t="shared" si="24"/>
        <v>3.9846292947558775</v>
      </c>
      <c r="AL57" s="28">
        <f t="shared" si="24"/>
        <v>2.3334583645911473</v>
      </c>
      <c r="AM57" s="28">
        <f t="shared" si="24"/>
        <v>4.3308270676691736</v>
      </c>
      <c r="AN57" s="395">
        <f t="shared" si="24"/>
        <v>2.7935912240184759</v>
      </c>
      <c r="AO57" s="377">
        <f t="shared" si="38"/>
        <v>-0.16676551294517572</v>
      </c>
      <c r="AP57" s="378">
        <f t="shared" si="38"/>
        <v>-7.7589212593955792E-2</v>
      </c>
      <c r="AQ57" s="379">
        <f t="shared" si="38"/>
        <v>-0.29890812485490492</v>
      </c>
    </row>
    <row r="58" spans="1:43" ht="19.5" customHeight="1">
      <c r="A58" s="8" t="s">
        <v>207</v>
      </c>
      <c r="B58" s="19">
        <v>54.04</v>
      </c>
      <c r="C58" s="364">
        <v>1.17</v>
      </c>
      <c r="D58" s="368">
        <v>55.21</v>
      </c>
      <c r="E58" s="19">
        <v>31.23</v>
      </c>
      <c r="F58" s="362">
        <v>0.2</v>
      </c>
      <c r="G58" s="370">
        <v>31.43</v>
      </c>
      <c r="H58" s="338">
        <f t="shared" si="26"/>
        <v>4.238268490073715E-3</v>
      </c>
      <c r="I58" s="316">
        <f t="shared" si="27"/>
        <v>1.5757745537999058E-4</v>
      </c>
      <c r="J58" s="392">
        <f t="shared" si="28"/>
        <v>2.7364995308645518E-3</v>
      </c>
      <c r="K58" s="316">
        <f t="shared" si="29"/>
        <v>2.9130805056801811E-3</v>
      </c>
      <c r="L58" s="316">
        <f t="shared" si="30"/>
        <v>2.9366160785603534E-5</v>
      </c>
      <c r="M58" s="392">
        <f t="shared" si="31"/>
        <v>1.7928067550539986E-3</v>
      </c>
      <c r="N58" s="387">
        <f t="shared" si="22"/>
        <v>-0.42209474463360475</v>
      </c>
      <c r="O58" s="388">
        <f t="shared" si="22"/>
        <v>-0.82905982905982911</v>
      </c>
      <c r="P58" s="379">
        <f t="shared" si="22"/>
        <v>-0.43071907263176962</v>
      </c>
      <c r="R58" s="394">
        <v>11.675000000000001</v>
      </c>
      <c r="S58" s="362">
        <v>0.81399999999999995</v>
      </c>
      <c r="T58" s="367">
        <v>12.489000000000001</v>
      </c>
      <c r="U58" s="19">
        <v>6.8090000000000002</v>
      </c>
      <c r="V58" s="119">
        <v>7.4999999999999997E-2</v>
      </c>
      <c r="W58" s="368">
        <v>6.8840000000000003</v>
      </c>
      <c r="X58" s="338">
        <f t="shared" si="32"/>
        <v>3.9343835806631196E-3</v>
      </c>
      <c r="Y58" s="316">
        <f t="shared" si="33"/>
        <v>3.0298642628254641E-4</v>
      </c>
      <c r="Z58" s="392">
        <f t="shared" si="34"/>
        <v>2.2088720285064587E-3</v>
      </c>
      <c r="AA58" s="316">
        <f t="shared" si="35"/>
        <v>2.4568340145043055E-3</v>
      </c>
      <c r="AB58" s="316">
        <f t="shared" si="36"/>
        <v>3.0143519324206406E-5</v>
      </c>
      <c r="AC58" s="392">
        <f t="shared" si="37"/>
        <v>1.3088572216254245E-3</v>
      </c>
      <c r="AE58" s="387">
        <f t="shared" si="23"/>
        <v>-0.41678800856531051</v>
      </c>
      <c r="AF58" s="388">
        <f t="shared" si="23"/>
        <v>-0.90786240786240791</v>
      </c>
      <c r="AG58" s="379">
        <f t="shared" si="23"/>
        <v>-0.44879493954680122</v>
      </c>
      <c r="AI58" s="27">
        <f t="shared" si="24"/>
        <v>2.160436713545522</v>
      </c>
      <c r="AJ58" s="28">
        <f t="shared" si="24"/>
        <v>6.9572649572649574</v>
      </c>
      <c r="AK58" s="395">
        <f t="shared" si="24"/>
        <v>2.2620902010505346</v>
      </c>
      <c r="AL58" s="28">
        <f t="shared" si="24"/>
        <v>2.180275376240794</v>
      </c>
      <c r="AM58" s="28">
        <f t="shared" si="24"/>
        <v>3.7499999999999996</v>
      </c>
      <c r="AN58" s="395">
        <f t="shared" si="24"/>
        <v>2.1902640789055043</v>
      </c>
      <c r="AO58" s="377">
        <f t="shared" si="38"/>
        <v>9.1827094822483895E-3</v>
      </c>
      <c r="AP58" s="378">
        <f t="shared" si="38"/>
        <v>-0.4609950859950861</v>
      </c>
      <c r="AQ58" s="379">
        <f t="shared" si="38"/>
        <v>-3.1752103480079431E-2</v>
      </c>
    </row>
    <row r="59" spans="1:43" ht="19.5" customHeight="1">
      <c r="A59" s="8" t="s">
        <v>202</v>
      </c>
      <c r="B59" s="19">
        <v>6.06</v>
      </c>
      <c r="C59" s="364">
        <v>4.2699999999999996</v>
      </c>
      <c r="D59" s="368">
        <v>10.329999999999998</v>
      </c>
      <c r="E59" s="19">
        <v>21.65</v>
      </c>
      <c r="F59" s="362">
        <v>0.21</v>
      </c>
      <c r="G59" s="370">
        <v>21.86</v>
      </c>
      <c r="H59" s="338">
        <f t="shared" si="26"/>
        <v>4.7527585214372157E-4</v>
      </c>
      <c r="I59" s="316">
        <f t="shared" si="27"/>
        <v>5.7509037134406812E-4</v>
      </c>
      <c r="J59" s="392">
        <f t="shared" si="28"/>
        <v>5.1200942136987531E-4</v>
      </c>
      <c r="K59" s="316">
        <f t="shared" si="29"/>
        <v>2.0194746381036154E-3</v>
      </c>
      <c r="L59" s="316">
        <f t="shared" si="30"/>
        <v>3.083446882488371E-5</v>
      </c>
      <c r="M59" s="392">
        <f t="shared" si="31"/>
        <v>1.246921911087509E-3</v>
      </c>
      <c r="N59" s="387">
        <f t="shared" si="22"/>
        <v>2.5726072607260728</v>
      </c>
      <c r="O59" s="388">
        <f t="shared" si="22"/>
        <v>-0.9508196721311476</v>
      </c>
      <c r="P59" s="379">
        <f t="shared" si="22"/>
        <v>1.1161665053242984</v>
      </c>
      <c r="R59" s="394">
        <v>2.2149999999999999</v>
      </c>
      <c r="S59" s="362">
        <v>5.3239999999999998</v>
      </c>
      <c r="T59" s="367">
        <v>7.5389999999999997</v>
      </c>
      <c r="U59" s="19">
        <v>5.8359999999999994</v>
      </c>
      <c r="V59" s="119">
        <v>0.25800000000000001</v>
      </c>
      <c r="W59" s="368">
        <v>6.0939999999999994</v>
      </c>
      <c r="X59" s="338">
        <f t="shared" si="32"/>
        <v>7.4643765577463031E-4</v>
      </c>
      <c r="Y59" s="316">
        <f t="shared" si="33"/>
        <v>1.9816950043344927E-3</v>
      </c>
      <c r="Z59" s="392">
        <f t="shared" si="34"/>
        <v>1.3333882795187916E-3</v>
      </c>
      <c r="AA59" s="316">
        <f t="shared" si="35"/>
        <v>2.1057546348431672E-3</v>
      </c>
      <c r="AB59" s="316">
        <f t="shared" si="36"/>
        <v>1.0369370647527005E-4</v>
      </c>
      <c r="AC59" s="392">
        <f t="shared" si="37"/>
        <v>1.1586542574935118E-3</v>
      </c>
      <c r="AE59" s="387">
        <f t="shared" si="23"/>
        <v>1.6347629796839729</v>
      </c>
      <c r="AF59" s="388">
        <f t="shared" si="23"/>
        <v>-0.95154019534184819</v>
      </c>
      <c r="AG59" s="379">
        <f t="shared" si="23"/>
        <v>-0.19166998275633379</v>
      </c>
      <c r="AI59" s="27">
        <f t="shared" si="24"/>
        <v>3.6551155115511551</v>
      </c>
      <c r="AJ59" s="28">
        <f t="shared" si="24"/>
        <v>12.468384074941453</v>
      </c>
      <c r="AK59" s="395">
        <f t="shared" si="24"/>
        <v>7.2981606969990329</v>
      </c>
      <c r="AL59" s="28">
        <f t="shared" si="24"/>
        <v>2.695612009237875</v>
      </c>
      <c r="AM59" s="28">
        <f t="shared" si="24"/>
        <v>12.285714285714286</v>
      </c>
      <c r="AN59" s="395">
        <f t="shared" si="24"/>
        <v>2.7877401646843545</v>
      </c>
      <c r="AO59" s="377">
        <f t="shared" si="38"/>
        <v>-0.26250976180670327</v>
      </c>
      <c r="AP59" s="378">
        <f t="shared" si="38"/>
        <v>-1.4650638617580746E-2</v>
      </c>
      <c r="AQ59" s="379">
        <f t="shared" si="38"/>
        <v>-0.61802154262913678</v>
      </c>
    </row>
    <row r="60" spans="1:43" ht="19.5" customHeight="1">
      <c r="A60" s="8" t="s">
        <v>205</v>
      </c>
      <c r="B60" s="19">
        <v>2.02</v>
      </c>
      <c r="C60" s="364">
        <v>2.17</v>
      </c>
      <c r="D60" s="368">
        <v>4.1899999999999995</v>
      </c>
      <c r="E60" s="19">
        <v>13.11</v>
      </c>
      <c r="F60" s="362">
        <v>1.6</v>
      </c>
      <c r="G60" s="370">
        <v>14.709999999999999</v>
      </c>
      <c r="H60" s="338">
        <f t="shared" si="26"/>
        <v>1.584252840479072E-4</v>
      </c>
      <c r="I60" s="316">
        <f t="shared" si="27"/>
        <v>2.9225904117485433E-4</v>
      </c>
      <c r="J60" s="392">
        <f t="shared" si="28"/>
        <v>2.0767855523134345E-4</v>
      </c>
      <c r="K60" s="316">
        <f t="shared" si="29"/>
        <v>1.2228781757754458E-3</v>
      </c>
      <c r="L60" s="316">
        <f t="shared" si="30"/>
        <v>2.3492928628482827E-4</v>
      </c>
      <c r="M60" s="392">
        <f t="shared" si="31"/>
        <v>8.3907691272174097E-4</v>
      </c>
      <c r="N60" s="387">
        <f t="shared" si="22"/>
        <v>5.4900990099009901</v>
      </c>
      <c r="O60" s="388">
        <f t="shared" si="22"/>
        <v>-0.26267281105990775</v>
      </c>
      <c r="P60" s="379">
        <f t="shared" si="22"/>
        <v>2.5107398568019095</v>
      </c>
      <c r="R60" s="394">
        <v>0.77</v>
      </c>
      <c r="S60" s="362">
        <v>0.77200000000000002</v>
      </c>
      <c r="T60" s="367">
        <v>1.542</v>
      </c>
      <c r="U60" s="19">
        <v>4.226</v>
      </c>
      <c r="V60" s="119">
        <v>1.4330000000000001</v>
      </c>
      <c r="W60" s="368">
        <v>5.6589999999999998</v>
      </c>
      <c r="X60" s="338">
        <f t="shared" si="32"/>
        <v>2.5948397063045841E-4</v>
      </c>
      <c r="Y60" s="316">
        <f t="shared" si="33"/>
        <v>2.8735322001243965E-4</v>
      </c>
      <c r="Z60" s="392">
        <f t="shared" si="34"/>
        <v>2.7272645271494587E-4</v>
      </c>
      <c r="AA60" s="316">
        <f t="shared" si="35"/>
        <v>1.5248319202959605E-3</v>
      </c>
      <c r="AB60" s="316">
        <f t="shared" si="36"/>
        <v>5.7594217588783714E-4</v>
      </c>
      <c r="AC60" s="392">
        <f t="shared" si="37"/>
        <v>1.0759475620537879E-3</v>
      </c>
      <c r="AE60" s="387">
        <f t="shared" si="23"/>
        <v>4.488311688311688</v>
      </c>
      <c r="AF60" s="388">
        <f t="shared" si="23"/>
        <v>0.85621761658031093</v>
      </c>
      <c r="AG60" s="379">
        <f t="shared" si="23"/>
        <v>2.6699092088197145</v>
      </c>
      <c r="AI60" s="27">
        <f t="shared" si="24"/>
        <v>3.8118811881188117</v>
      </c>
      <c r="AJ60" s="28">
        <f t="shared" si="24"/>
        <v>3.5576036866359448</v>
      </c>
      <c r="AK60" s="395">
        <f t="shared" si="24"/>
        <v>3.6801909307875902</v>
      </c>
      <c r="AL60" s="28">
        <f t="shared" si="24"/>
        <v>3.2234935163996954</v>
      </c>
      <c r="AM60" s="28">
        <f t="shared" si="24"/>
        <v>8.9562500000000007</v>
      </c>
      <c r="AN60" s="395">
        <f t="shared" si="24"/>
        <v>3.8470428280081577</v>
      </c>
      <c r="AO60" s="377">
        <f t="shared" si="38"/>
        <v>-0.15435624634709286</v>
      </c>
      <c r="AP60" s="378">
        <f t="shared" si="38"/>
        <v>1.5174951424870466</v>
      </c>
      <c r="AQ60" s="379">
        <f t="shared" si="38"/>
        <v>4.533783718250179E-2</v>
      </c>
    </row>
    <row r="61" spans="1:43" ht="19.5" customHeight="1">
      <c r="A61" s="8" t="s">
        <v>208</v>
      </c>
      <c r="B61" s="19">
        <v>0.23</v>
      </c>
      <c r="C61" s="364">
        <v>0.37</v>
      </c>
      <c r="D61" s="368">
        <v>0.6</v>
      </c>
      <c r="E61" s="19">
        <v>8.82</v>
      </c>
      <c r="F61" s="362">
        <v>0.7</v>
      </c>
      <c r="G61" s="370">
        <v>9.52</v>
      </c>
      <c r="H61" s="338">
        <f t="shared" si="26"/>
        <v>1.8038522441098347E-5</v>
      </c>
      <c r="I61" s="316">
        <f t="shared" si="27"/>
        <v>4.9832186744099588E-5</v>
      </c>
      <c r="J61" s="392">
        <f t="shared" si="28"/>
        <v>2.9739172586827226E-5</v>
      </c>
      <c r="K61" s="316">
        <f t="shared" si="29"/>
        <v>8.2271437912581483E-4</v>
      </c>
      <c r="L61" s="316">
        <f t="shared" si="30"/>
        <v>1.0278156274961235E-4</v>
      </c>
      <c r="M61" s="392">
        <f t="shared" si="31"/>
        <v>5.4303278104085475E-4</v>
      </c>
      <c r="N61" s="387">
        <f t="shared" si="22"/>
        <v>37.347826086956516</v>
      </c>
      <c r="O61" s="388">
        <f t="shared" si="22"/>
        <v>0.89189189189189177</v>
      </c>
      <c r="P61" s="379">
        <f t="shared" si="22"/>
        <v>14.866666666666667</v>
      </c>
      <c r="R61" s="394">
        <v>0.11899999999999999</v>
      </c>
      <c r="S61" s="362">
        <v>0.29699999999999999</v>
      </c>
      <c r="T61" s="367">
        <v>0.41599999999999998</v>
      </c>
      <c r="U61" s="19">
        <v>3.3050000000000002</v>
      </c>
      <c r="V61" s="119">
        <v>0.33600000000000002</v>
      </c>
      <c r="W61" s="368">
        <v>3.641</v>
      </c>
      <c r="X61" s="338">
        <f t="shared" si="32"/>
        <v>4.0102068188343572E-5</v>
      </c>
      <c r="Y61" s="316">
        <f t="shared" si="33"/>
        <v>1.1054910148146965E-4</v>
      </c>
      <c r="Z61" s="392">
        <f t="shared" si="34"/>
        <v>7.3576007995731181E-5</v>
      </c>
      <c r="AA61" s="316">
        <f t="shared" si="35"/>
        <v>1.1925152618500118E-3</v>
      </c>
      <c r="AB61" s="316">
        <f t="shared" si="36"/>
        <v>1.3504296657244471E-4</v>
      </c>
      <c r="AC61" s="392">
        <f t="shared" si="37"/>
        <v>6.9226454734720656E-4</v>
      </c>
      <c r="AE61" s="387">
        <f t="shared" si="23"/>
        <v>26.77310924369748</v>
      </c>
      <c r="AF61" s="388">
        <f t="shared" si="23"/>
        <v>0.13131313131313144</v>
      </c>
      <c r="AG61" s="379">
        <f t="shared" si="23"/>
        <v>7.7524038461538467</v>
      </c>
      <c r="AI61" s="27">
        <f t="shared" si="24"/>
        <v>5.1739130434782599</v>
      </c>
      <c r="AJ61" s="28">
        <f t="shared" si="24"/>
        <v>8.0270270270270281</v>
      </c>
      <c r="AK61" s="395">
        <f t="shared" si="24"/>
        <v>6.9333333333333336</v>
      </c>
      <c r="AL61" s="28">
        <f t="shared" si="24"/>
        <v>3.7471655328798188</v>
      </c>
      <c r="AM61" s="28">
        <f t="shared" si="24"/>
        <v>4.8000000000000007</v>
      </c>
      <c r="AN61" s="395">
        <f t="shared" si="24"/>
        <v>3.8245798319327733</v>
      </c>
      <c r="AO61" s="377">
        <f t="shared" si="38"/>
        <v>-0.27575792221650547</v>
      </c>
      <c r="AP61" s="378">
        <f t="shared" si="38"/>
        <v>-0.402020202020202</v>
      </c>
      <c r="AQ61" s="379">
        <f t="shared" si="38"/>
        <v>-0.44837790885585005</v>
      </c>
    </row>
    <row r="62" spans="1:43" ht="19.5" customHeight="1" thickBot="1">
      <c r="A62" s="8" t="s">
        <v>17</v>
      </c>
      <c r="B62" s="19">
        <f t="shared" ref="B62:G62" si="39">B63-SUM(B40:B61)</f>
        <v>52.919999999994616</v>
      </c>
      <c r="C62" s="364">
        <f t="shared" si="39"/>
        <v>55.190000000001419</v>
      </c>
      <c r="D62" s="369">
        <f t="shared" si="39"/>
        <v>108.11000000000422</v>
      </c>
      <c r="E62" s="21">
        <f t="shared" si="39"/>
        <v>0.2599999999965803</v>
      </c>
      <c r="F62" s="119">
        <f t="shared" si="39"/>
        <v>0.48000000000047294</v>
      </c>
      <c r="G62" s="368">
        <f t="shared" si="39"/>
        <v>0.73999999999796273</v>
      </c>
      <c r="H62" s="338">
        <f t="shared" si="26"/>
        <v>4.1504287286209885E-3</v>
      </c>
      <c r="I62" s="316">
        <f t="shared" si="27"/>
        <v>7.4330767200187211E-3</v>
      </c>
      <c r="J62" s="392">
        <f t="shared" si="28"/>
        <v>5.3585032472700279E-3</v>
      </c>
      <c r="K62" s="316">
        <f t="shared" si="29"/>
        <v>2.4252351311779863E-5</v>
      </c>
      <c r="L62" s="316">
        <f t="shared" si="30"/>
        <v>7.0478785885517915E-5</v>
      </c>
      <c r="M62" s="392">
        <f t="shared" si="31"/>
        <v>4.2210531299277967E-5</v>
      </c>
      <c r="N62" s="389">
        <f t="shared" si="22"/>
        <v>-0.99508692365841633</v>
      </c>
      <c r="O62" s="390">
        <f t="shared" si="22"/>
        <v>-0.99130277224133967</v>
      </c>
      <c r="P62" s="381">
        <f t="shared" si="22"/>
        <v>-0.99315511978542281</v>
      </c>
      <c r="R62" s="19">
        <f t="shared" ref="R62:W62" si="40">R63-SUM(R40:R61)</f>
        <v>13.187000000000353</v>
      </c>
      <c r="S62" s="119">
        <f t="shared" si="40"/>
        <v>24.225999999998749</v>
      </c>
      <c r="T62" s="368">
        <f t="shared" si="40"/>
        <v>37.413000000000466</v>
      </c>
      <c r="U62" s="119">
        <f t="shared" si="40"/>
        <v>0.26999999999952706</v>
      </c>
      <c r="V62" s="123">
        <f t="shared" si="40"/>
        <v>0.39600000000018554</v>
      </c>
      <c r="W62" s="369">
        <f t="shared" si="40"/>
        <v>0.66600000000198634</v>
      </c>
      <c r="X62" s="338">
        <f t="shared" si="32"/>
        <v>4.4439157411739561E-3</v>
      </c>
      <c r="Y62" s="316">
        <f t="shared" si="33"/>
        <v>9.0173822642759093E-3</v>
      </c>
      <c r="Z62" s="392">
        <f t="shared" si="34"/>
        <v>6.6170653537123191E-3</v>
      </c>
      <c r="AA62" s="316">
        <f t="shared" si="35"/>
        <v>9.7421821694081444E-5</v>
      </c>
      <c r="AB62" s="316">
        <f t="shared" si="36"/>
        <v>1.5915778203188442E-4</v>
      </c>
      <c r="AC62" s="392">
        <f t="shared" si="37"/>
        <v>1.2662680267361019E-4</v>
      </c>
      <c r="AE62" s="389">
        <f t="shared" si="23"/>
        <v>-0.97952529005842726</v>
      </c>
      <c r="AF62" s="390">
        <f t="shared" si="23"/>
        <v>-0.98365392553454112</v>
      </c>
      <c r="AG62" s="381">
        <f t="shared" si="23"/>
        <v>-0.9821987009862353</v>
      </c>
      <c r="AI62" s="27">
        <f t="shared" si="24"/>
        <v>2.4918745275891334</v>
      </c>
      <c r="AJ62" s="28">
        <f t="shared" si="24"/>
        <v>4.3895633266892782</v>
      </c>
      <c r="AK62" s="395">
        <f t="shared" si="24"/>
        <v>3.4606419387659799</v>
      </c>
      <c r="AL62" s="28">
        <f t="shared" si="24"/>
        <v>10.384615384733779</v>
      </c>
      <c r="AM62" s="28">
        <f t="shared" si="24"/>
        <v>8.2499999999957367</v>
      </c>
      <c r="AN62" s="395">
        <f t="shared" si="24"/>
        <v>9.0000000000516209</v>
      </c>
      <c r="AO62" s="380">
        <f t="shared" si="38"/>
        <v>3.1673909620083491</v>
      </c>
      <c r="AP62" s="378">
        <f t="shared" si="38"/>
        <v>0.8794580203079333</v>
      </c>
      <c r="AQ62" s="379">
        <f t="shared" si="38"/>
        <v>1.6006735626803692</v>
      </c>
    </row>
    <row r="63" spans="1:43" ht="25.5" customHeight="1" thickBot="1">
      <c r="A63" s="12" t="s">
        <v>18</v>
      </c>
      <c r="B63" s="17">
        <v>12750.489999999998</v>
      </c>
      <c r="C63" s="365">
        <v>7424.9200000000019</v>
      </c>
      <c r="D63" s="18">
        <v>20175.410000000003</v>
      </c>
      <c r="E63" s="17">
        <v>10720.609999999999</v>
      </c>
      <c r="F63" s="366">
        <v>6810.56</v>
      </c>
      <c r="G63" s="371">
        <v>17531.169999999995</v>
      </c>
      <c r="H63" s="327">
        <f t="shared" ref="H63:M63" si="41">SUM(H40:H62)</f>
        <v>0.99999999999999956</v>
      </c>
      <c r="I63" s="331">
        <f t="shared" si="41"/>
        <v>1.0000000000000002</v>
      </c>
      <c r="J63" s="328">
        <f t="shared" si="41"/>
        <v>1</v>
      </c>
      <c r="K63" s="331">
        <f t="shared" si="41"/>
        <v>0.99999999999999967</v>
      </c>
      <c r="L63" s="331">
        <f t="shared" si="41"/>
        <v>1</v>
      </c>
      <c r="M63" s="328">
        <f t="shared" si="41"/>
        <v>1.0000000000000002</v>
      </c>
      <c r="N63" s="382">
        <f t="shared" si="22"/>
        <v>-0.15920015622928999</v>
      </c>
      <c r="O63" s="383">
        <f t="shared" si="22"/>
        <v>-8.2742979048932699E-2</v>
      </c>
      <c r="P63" s="384">
        <f t="shared" si="22"/>
        <v>-0.13106251620165382</v>
      </c>
      <c r="R63" s="17">
        <v>2967.4280000000003</v>
      </c>
      <c r="S63" s="365">
        <v>2686.5889999999995</v>
      </c>
      <c r="T63" s="18">
        <v>5654.0169999999998</v>
      </c>
      <c r="U63" s="17">
        <v>2771.4529999999995</v>
      </c>
      <c r="V63" s="366">
        <v>2488.0970000000002</v>
      </c>
      <c r="W63" s="371">
        <v>5259.5499999999993</v>
      </c>
      <c r="X63" s="327">
        <f t="shared" ref="X63:AC63" si="42">SUM(X40:X62)</f>
        <v>1</v>
      </c>
      <c r="Y63" s="331">
        <f t="shared" si="42"/>
        <v>0.99999999999999956</v>
      </c>
      <c r="Z63" s="328">
        <f t="shared" si="42"/>
        <v>0.99999999999999989</v>
      </c>
      <c r="AA63" s="331">
        <f t="shared" si="42"/>
        <v>1.0000000000000002</v>
      </c>
      <c r="AB63" s="331">
        <f t="shared" si="42"/>
        <v>1</v>
      </c>
      <c r="AC63" s="328">
        <f t="shared" si="42"/>
        <v>1.0000000000000002</v>
      </c>
      <c r="AE63" s="382">
        <f t="shared" si="23"/>
        <v>-6.604204044714844E-2</v>
      </c>
      <c r="AF63" s="383">
        <f t="shared" si="23"/>
        <v>-7.3882532832524564E-2</v>
      </c>
      <c r="AG63" s="384">
        <f t="shared" si="23"/>
        <v>-6.9767565254933009E-2</v>
      </c>
      <c r="AI63" s="396">
        <f t="shared" si="24"/>
        <v>2.3273050682758081</v>
      </c>
      <c r="AJ63" s="397">
        <f t="shared" si="24"/>
        <v>3.6183406689903714</v>
      </c>
      <c r="AK63" s="398">
        <f t="shared" si="24"/>
        <v>2.8024297895309185</v>
      </c>
      <c r="AL63" s="397">
        <f t="shared" si="24"/>
        <v>2.585163530806549</v>
      </c>
      <c r="AM63" s="397">
        <f t="shared" si="24"/>
        <v>3.6532928276088898</v>
      </c>
      <c r="AN63" s="398">
        <f t="shared" si="24"/>
        <v>3.0001135121044409</v>
      </c>
      <c r="AO63" s="382">
        <f t="shared" si="38"/>
        <v>0.11079701842516773</v>
      </c>
      <c r="AP63" s="383">
        <f t="shared" si="38"/>
        <v>9.6597202463722526E-3</v>
      </c>
      <c r="AQ63" s="384">
        <f t="shared" si="38"/>
        <v>7.0540116049298593E-2</v>
      </c>
    </row>
    <row r="64" spans="1:43" ht="20.100000000000001" customHeight="1"/>
    <row r="65" spans="1:43" ht="20.100000000000001" customHeight="1" thickBot="1"/>
    <row r="66" spans="1:43" ht="15" customHeight="1">
      <c r="A66" s="463" t="s">
        <v>15</v>
      </c>
      <c r="B66" s="445" t="s">
        <v>128</v>
      </c>
      <c r="C66" s="473"/>
      <c r="D66" s="473"/>
      <c r="E66" s="473"/>
      <c r="F66" s="473"/>
      <c r="G66" s="484"/>
      <c r="H66" s="477" t="s">
        <v>130</v>
      </c>
      <c r="I66" s="473"/>
      <c r="J66" s="473"/>
      <c r="K66" s="473"/>
      <c r="L66" s="473"/>
      <c r="M66" s="484"/>
      <c r="N66" s="488" t="s">
        <v>149</v>
      </c>
      <c r="O66" s="479"/>
      <c r="P66" s="489"/>
      <c r="R66" s="477" t="s">
        <v>129</v>
      </c>
      <c r="S66" s="473"/>
      <c r="T66" s="473"/>
      <c r="U66" s="473"/>
      <c r="V66" s="473"/>
      <c r="W66" s="484"/>
      <c r="X66" s="473" t="s">
        <v>131</v>
      </c>
      <c r="Y66" s="473"/>
      <c r="Z66" s="473"/>
      <c r="AA66" s="473"/>
      <c r="AB66" s="473"/>
      <c r="AC66" s="446"/>
      <c r="AE66" s="479" t="s">
        <v>149</v>
      </c>
      <c r="AF66" s="479"/>
      <c r="AG66" s="479"/>
      <c r="AI66" s="411" t="s">
        <v>134</v>
      </c>
      <c r="AJ66" s="416"/>
      <c r="AK66" s="416"/>
      <c r="AL66" s="416"/>
      <c r="AM66" s="416"/>
      <c r="AN66" s="412"/>
      <c r="AO66" s="479" t="s">
        <v>149</v>
      </c>
      <c r="AP66" s="479"/>
      <c r="AQ66" s="479"/>
    </row>
    <row r="67" spans="1:43" ht="15" customHeight="1">
      <c r="A67" s="464"/>
      <c r="B67" s="485">
        <f>B38</f>
        <v>45658</v>
      </c>
      <c r="C67" s="469"/>
      <c r="D67" s="470"/>
      <c r="E67" s="486">
        <f>E38</f>
        <v>46023</v>
      </c>
      <c r="F67" s="475"/>
      <c r="G67" s="487"/>
      <c r="H67" s="495">
        <f>B67</f>
        <v>45658</v>
      </c>
      <c r="I67" s="469"/>
      <c r="J67" s="470"/>
      <c r="K67" s="485">
        <f>E67</f>
        <v>46023</v>
      </c>
      <c r="L67" s="469"/>
      <c r="M67" s="470"/>
      <c r="N67" s="471" t="s">
        <v>132</v>
      </c>
      <c r="O67" s="469"/>
      <c r="P67" s="472"/>
      <c r="R67" s="483">
        <f>H67</f>
        <v>45658</v>
      </c>
      <c r="S67" s="469"/>
      <c r="T67" s="470"/>
      <c r="U67" s="496">
        <f>K67</f>
        <v>46023</v>
      </c>
      <c r="V67" s="475"/>
      <c r="W67" s="487"/>
      <c r="X67" s="495">
        <f>R67</f>
        <v>45658</v>
      </c>
      <c r="Y67" s="469"/>
      <c r="Z67" s="470"/>
      <c r="AA67" s="485">
        <f>U67</f>
        <v>46023</v>
      </c>
      <c r="AB67" s="469"/>
      <c r="AC67" s="472"/>
      <c r="AE67" s="468" t="s">
        <v>133</v>
      </c>
      <c r="AF67" s="469"/>
      <c r="AG67" s="472"/>
      <c r="AI67" s="502">
        <f>X67</f>
        <v>45658</v>
      </c>
      <c r="AJ67" s="503"/>
      <c r="AK67" s="504"/>
      <c r="AL67" s="505">
        <f>AA67</f>
        <v>46023</v>
      </c>
      <c r="AM67" s="503"/>
      <c r="AN67" s="504"/>
      <c r="AO67" s="469" t="s">
        <v>134</v>
      </c>
      <c r="AP67" s="469"/>
      <c r="AQ67" s="472"/>
    </row>
    <row r="68" spans="1:43" ht="19.5" customHeight="1" thickBot="1">
      <c r="A68" s="465"/>
      <c r="B68" s="99" t="s">
        <v>29</v>
      </c>
      <c r="C68" s="135" t="s">
        <v>30</v>
      </c>
      <c r="D68" s="263" t="s">
        <v>12</v>
      </c>
      <c r="E68" s="159" t="s">
        <v>29</v>
      </c>
      <c r="F68" s="346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45" t="s">
        <v>29</v>
      </c>
      <c r="V68" s="346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0" t="s">
        <v>29</v>
      </c>
      <c r="AJ68" s="135" t="s">
        <v>30</v>
      </c>
      <c r="AK68" s="263" t="s">
        <v>12</v>
      </c>
      <c r="AL68" s="401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176</v>
      </c>
      <c r="B69" s="39">
        <v>4523.37</v>
      </c>
      <c r="C69" s="363">
        <v>2797.5900000000006</v>
      </c>
      <c r="D69" s="368">
        <v>7320.9600000000009</v>
      </c>
      <c r="E69" s="39">
        <v>2645.55</v>
      </c>
      <c r="F69" s="372">
        <v>2243.8600000000006</v>
      </c>
      <c r="G69" s="370">
        <v>4889.4100000000008</v>
      </c>
      <c r="H69" s="338">
        <f t="shared" ref="H69:H96" si="43">B69/$B$97</f>
        <v>0.22228725341180333</v>
      </c>
      <c r="I69" s="316">
        <f t="shared" ref="I69:I96" si="44">C69/$C$97</f>
        <v>0.19752569516570095</v>
      </c>
      <c r="J69" s="391">
        <f t="shared" ref="J69:J96" si="45">D69/$D$97</f>
        <v>0.21212561985003647</v>
      </c>
      <c r="K69" s="316">
        <f t="shared" ref="K69:K96" si="46">E69/$E$97</f>
        <v>0.12990861638030521</v>
      </c>
      <c r="L69" s="316">
        <f t="shared" ref="L69:L96" si="47">F69/$F$97</f>
        <v>0.17218567439376345</v>
      </c>
      <c r="M69" s="392">
        <f t="shared" ref="M69:M96" si="48">G69/$G$97</f>
        <v>0.14640560804136271</v>
      </c>
      <c r="N69" s="385">
        <f t="shared" ref="N69:P97" si="49">(E69-B69)/B69</f>
        <v>-0.4151373865060784</v>
      </c>
      <c r="O69" s="386">
        <f t="shared" si="49"/>
        <v>-0.19793107639075058</v>
      </c>
      <c r="P69" s="375">
        <f t="shared" si="49"/>
        <v>-0.33213540300725586</v>
      </c>
      <c r="R69" s="394">
        <v>1453.9590000000001</v>
      </c>
      <c r="S69" s="362">
        <v>1775.7719999999999</v>
      </c>
      <c r="T69" s="367">
        <v>3229.7309999999998</v>
      </c>
      <c r="U69" s="39">
        <v>928.82199999999989</v>
      </c>
      <c r="V69" s="112">
        <v>1657.402</v>
      </c>
      <c r="W69" s="373">
        <v>2586.2240000000002</v>
      </c>
      <c r="X69" s="338">
        <f t="shared" ref="X69:X96" si="50">R69/$R$97</f>
        <v>0.23948934950618342</v>
      </c>
      <c r="Y69" s="316">
        <f t="shared" ref="Y69:Y96" si="51">S69/$S$97</f>
        <v>0.23630310616135666</v>
      </c>
      <c r="Z69" s="391">
        <f t="shared" ref="Z69:Z96" si="52">T69/$T$97</f>
        <v>0.23772693220007884</v>
      </c>
      <c r="AA69" s="316">
        <f t="shared" ref="AA69:AA96" si="53">U69/$U$97</f>
        <v>0.15138980141316613</v>
      </c>
      <c r="AB69" s="316">
        <f t="shared" ref="AB69:AB96" si="54">V69/$V$97</f>
        <v>0.25741647913886878</v>
      </c>
      <c r="AC69" s="392">
        <f t="shared" ref="AC69:AC96" si="55">W69/$W$97</f>
        <v>0.20568189572338003</v>
      </c>
      <c r="AE69" s="385">
        <f t="shared" ref="AE69:AG97" si="56">(U69-R69)/R69</f>
        <v>-0.36117730967654532</v>
      </c>
      <c r="AF69" s="386">
        <f t="shared" si="56"/>
        <v>-6.6658332263376099E-2</v>
      </c>
      <c r="AG69" s="375">
        <f t="shared" si="56"/>
        <v>-0.19924476682423387</v>
      </c>
      <c r="AI69" s="27">
        <f t="shared" ref="AI69:AN97" si="57">(R69/B69)*10</f>
        <v>3.2143269288163472</v>
      </c>
      <c r="AJ69" s="28">
        <f t="shared" si="57"/>
        <v>6.3475062464478338</v>
      </c>
      <c r="AK69" s="399">
        <f t="shared" si="57"/>
        <v>4.4116222462627839</v>
      </c>
      <c r="AL69" s="28">
        <f t="shared" si="57"/>
        <v>3.5108843151707578</v>
      </c>
      <c r="AM69" s="28">
        <f t="shared" si="57"/>
        <v>7.3863877425507818</v>
      </c>
      <c r="AN69" s="395">
        <f t="shared" si="57"/>
        <v>5.2894398301635572</v>
      </c>
      <c r="AO69" s="376">
        <f t="shared" ref="AO69:AQ82" si="58">(AL69-AI69)/AI69</f>
        <v>9.226111497737903E-2</v>
      </c>
      <c r="AP69" s="374">
        <f t="shared" si="58"/>
        <v>0.16366766030113364</v>
      </c>
      <c r="AQ69" s="375">
        <f t="shared" si="58"/>
        <v>0.19897841086561721</v>
      </c>
    </row>
    <row r="70" spans="1:43" ht="19.5" customHeight="1">
      <c r="A70" s="8" t="s">
        <v>175</v>
      </c>
      <c r="B70" s="19">
        <v>4113.3099999999995</v>
      </c>
      <c r="C70" s="364">
        <v>1643.99</v>
      </c>
      <c r="D70" s="368">
        <v>5757.2999999999993</v>
      </c>
      <c r="E70" s="19">
        <v>6788.05</v>
      </c>
      <c r="F70" s="362">
        <v>1250.02</v>
      </c>
      <c r="G70" s="370">
        <v>8038.07</v>
      </c>
      <c r="H70" s="338">
        <f t="shared" si="43"/>
        <v>0.20213610258088652</v>
      </c>
      <c r="I70" s="316">
        <f t="shared" si="44"/>
        <v>0.11607500298308923</v>
      </c>
      <c r="J70" s="392">
        <f t="shared" si="45"/>
        <v>0.16681839965832548</v>
      </c>
      <c r="K70" s="316">
        <f t="shared" si="46"/>
        <v>0.33332433082736324</v>
      </c>
      <c r="L70" s="316">
        <f t="shared" si="47"/>
        <v>9.5921999013170209E-2</v>
      </c>
      <c r="M70" s="392">
        <f t="shared" si="48"/>
        <v>0.2406872252130699</v>
      </c>
      <c r="N70" s="387">
        <f t="shared" si="49"/>
        <v>0.65026462872966084</v>
      </c>
      <c r="O70" s="388">
        <f t="shared" si="49"/>
        <v>-0.23964257690131938</v>
      </c>
      <c r="P70" s="379">
        <f t="shared" si="49"/>
        <v>0.39615271047192274</v>
      </c>
      <c r="R70" s="394">
        <v>1250.3040000000001</v>
      </c>
      <c r="S70" s="362">
        <v>695.33699999999999</v>
      </c>
      <c r="T70" s="367">
        <v>1945.6410000000001</v>
      </c>
      <c r="U70" s="19">
        <v>1827.4770000000001</v>
      </c>
      <c r="V70" s="119">
        <v>515.55899999999997</v>
      </c>
      <c r="W70" s="368">
        <v>2343.0360000000001</v>
      </c>
      <c r="X70" s="338">
        <f t="shared" si="50"/>
        <v>0.2059442471520718</v>
      </c>
      <c r="Y70" s="316">
        <f t="shared" si="51"/>
        <v>9.2528935544044649E-2</v>
      </c>
      <c r="Z70" s="392">
        <f t="shared" si="52"/>
        <v>0.14321046120952291</v>
      </c>
      <c r="AA70" s="316">
        <f t="shared" si="53"/>
        <v>0.29786264765167991</v>
      </c>
      <c r="AB70" s="316">
        <f t="shared" si="54"/>
        <v>8.0073140112269708E-2</v>
      </c>
      <c r="AC70" s="392">
        <f t="shared" si="55"/>
        <v>0.18634120100506585</v>
      </c>
      <c r="AE70" s="387">
        <f t="shared" si="56"/>
        <v>0.46162613252457002</v>
      </c>
      <c r="AF70" s="388">
        <f t="shared" si="56"/>
        <v>-0.25854801340932532</v>
      </c>
      <c r="AG70" s="379">
        <f t="shared" si="56"/>
        <v>0.20424888250196205</v>
      </c>
      <c r="AI70" s="27">
        <f t="shared" si="57"/>
        <v>3.0396541957693444</v>
      </c>
      <c r="AJ70" s="28">
        <f t="shared" si="57"/>
        <v>4.2295695229289718</v>
      </c>
      <c r="AK70" s="395">
        <f t="shared" si="57"/>
        <v>3.3794330675837636</v>
      </c>
      <c r="AL70" s="28">
        <f t="shared" si="57"/>
        <v>2.6921973173444509</v>
      </c>
      <c r="AM70" s="28">
        <f t="shared" si="57"/>
        <v>4.1244060095038479</v>
      </c>
      <c r="AN70" s="395">
        <f t="shared" si="57"/>
        <v>2.9149236072838383</v>
      </c>
      <c r="AO70" s="377">
        <f t="shared" si="58"/>
        <v>-0.11430802849498189</v>
      </c>
      <c r="AP70" s="378">
        <f t="shared" si="58"/>
        <v>-2.4863881029740884E-2</v>
      </c>
      <c r="AQ70" s="379">
        <f t="shared" si="58"/>
        <v>-0.13745188941766542</v>
      </c>
    </row>
    <row r="71" spans="1:43" ht="19.5" customHeight="1">
      <c r="A71" s="8" t="s">
        <v>178</v>
      </c>
      <c r="B71" s="19">
        <v>1582.95</v>
      </c>
      <c r="C71" s="364">
        <v>2533.4299999999998</v>
      </c>
      <c r="D71" s="368">
        <v>4116.38</v>
      </c>
      <c r="E71" s="19">
        <v>1590.9</v>
      </c>
      <c r="F71" s="362">
        <v>2753.54</v>
      </c>
      <c r="G71" s="370">
        <v>4344.4400000000005</v>
      </c>
      <c r="H71" s="338">
        <f t="shared" si="43"/>
        <v>7.7789260615031289E-2</v>
      </c>
      <c r="I71" s="316">
        <f t="shared" si="44"/>
        <v>0.17887450337742186</v>
      </c>
      <c r="J71" s="392">
        <f t="shared" si="45"/>
        <v>0.11927256248337555</v>
      </c>
      <c r="K71" s="316">
        <f t="shared" si="46"/>
        <v>7.8120473171713847E-2</v>
      </c>
      <c r="L71" s="316">
        <f t="shared" si="47"/>
        <v>0.21129666818348883</v>
      </c>
      <c r="M71" s="392">
        <f t="shared" si="48"/>
        <v>0.13008734792116386</v>
      </c>
      <c r="N71" s="387">
        <f t="shared" si="49"/>
        <v>5.0222685492277361E-3</v>
      </c>
      <c r="O71" s="388">
        <f t="shared" si="49"/>
        <v>8.6882211073524881E-2</v>
      </c>
      <c r="P71" s="379">
        <f t="shared" si="49"/>
        <v>5.5403048309437028E-2</v>
      </c>
      <c r="R71" s="394">
        <v>605.78</v>
      </c>
      <c r="S71" s="362">
        <v>1202.848</v>
      </c>
      <c r="T71" s="367">
        <v>1808.6279999999999</v>
      </c>
      <c r="U71" s="19">
        <v>569.87</v>
      </c>
      <c r="V71" s="119">
        <v>1152.566</v>
      </c>
      <c r="W71" s="368">
        <v>1722.4360000000001</v>
      </c>
      <c r="X71" s="338">
        <f t="shared" si="50"/>
        <v>9.9781258029872769E-2</v>
      </c>
      <c r="Y71" s="316">
        <f t="shared" si="51"/>
        <v>0.16006374615658742</v>
      </c>
      <c r="Z71" s="392">
        <f t="shared" si="52"/>
        <v>0.13312550981216834</v>
      </c>
      <c r="AA71" s="316">
        <f t="shared" si="53"/>
        <v>9.2883788423746408E-2</v>
      </c>
      <c r="AB71" s="316">
        <f t="shared" si="54"/>
        <v>0.17900876292846843</v>
      </c>
      <c r="AC71" s="392">
        <f t="shared" si="55"/>
        <v>0.13698500274616421</v>
      </c>
      <c r="AE71" s="387">
        <f t="shared" si="56"/>
        <v>-5.9278946152068357E-2</v>
      </c>
      <c r="AF71" s="388">
        <f t="shared" si="56"/>
        <v>-4.1802455505599981E-2</v>
      </c>
      <c r="AG71" s="379">
        <f t="shared" si="56"/>
        <v>-4.765601328741996E-2</v>
      </c>
      <c r="AI71" s="27">
        <f t="shared" si="57"/>
        <v>3.8269054613222147</v>
      </c>
      <c r="AJ71" s="28">
        <f t="shared" si="57"/>
        <v>4.7479030405418747</v>
      </c>
      <c r="AK71" s="395">
        <f t="shared" si="57"/>
        <v>4.39373430052619</v>
      </c>
      <c r="AL71" s="28">
        <f t="shared" si="57"/>
        <v>3.5820604689169651</v>
      </c>
      <c r="AM71" s="28">
        <f t="shared" si="57"/>
        <v>4.1857608750917006</v>
      </c>
      <c r="AN71" s="395">
        <f t="shared" si="57"/>
        <v>3.9646905009621491</v>
      </c>
      <c r="AO71" s="377">
        <f t="shared" si="58"/>
        <v>-6.397989050940768E-2</v>
      </c>
      <c r="AP71" s="378">
        <f t="shared" si="58"/>
        <v>-0.11839798762740052</v>
      </c>
      <c r="AQ71" s="379">
        <f t="shared" si="58"/>
        <v>-9.7649008842582694E-2</v>
      </c>
    </row>
    <row r="72" spans="1:43" ht="19.5" customHeight="1">
      <c r="A72" s="8" t="s">
        <v>177</v>
      </c>
      <c r="B72" s="19">
        <v>1915.46</v>
      </c>
      <c r="C72" s="364">
        <v>1318.78</v>
      </c>
      <c r="D72" s="368">
        <v>3234.24</v>
      </c>
      <c r="E72" s="19">
        <v>1953.6699999999998</v>
      </c>
      <c r="F72" s="362">
        <v>1655.85</v>
      </c>
      <c r="G72" s="370">
        <v>3609.5199999999995</v>
      </c>
      <c r="H72" s="338">
        <f t="shared" si="43"/>
        <v>9.4129452691283894E-2</v>
      </c>
      <c r="I72" s="316">
        <f t="shared" si="44"/>
        <v>9.3113335503280686E-2</v>
      </c>
      <c r="J72" s="392">
        <f t="shared" si="45"/>
        <v>9.3712459123363845E-2</v>
      </c>
      <c r="K72" s="316">
        <f t="shared" si="46"/>
        <v>9.5934140939959875E-2</v>
      </c>
      <c r="L72" s="316">
        <f t="shared" si="47"/>
        <v>0.12706392063003624</v>
      </c>
      <c r="M72" s="392">
        <f t="shared" si="48"/>
        <v>0.10808133708105055</v>
      </c>
      <c r="N72" s="387">
        <f t="shared" si="49"/>
        <v>1.9948210873628167E-2</v>
      </c>
      <c r="O72" s="388">
        <f t="shared" si="49"/>
        <v>0.25559228984364335</v>
      </c>
      <c r="P72" s="379">
        <f t="shared" si="49"/>
        <v>0.11603344216879384</v>
      </c>
      <c r="R72" s="394">
        <v>727.37700000000007</v>
      </c>
      <c r="S72" s="362">
        <v>600.8069999999999</v>
      </c>
      <c r="T72" s="367">
        <v>1328.184</v>
      </c>
      <c r="U72" s="19">
        <v>732.82799999999997</v>
      </c>
      <c r="V72" s="119">
        <v>771.00400000000002</v>
      </c>
      <c r="W72" s="368">
        <v>1503.8319999999999</v>
      </c>
      <c r="X72" s="338">
        <f t="shared" si="50"/>
        <v>0.11981014910032484</v>
      </c>
      <c r="Y72" s="316">
        <f t="shared" si="51"/>
        <v>7.9949768497017751E-2</v>
      </c>
      <c r="Z72" s="392">
        <f t="shared" si="52"/>
        <v>9.7762045110639101E-2</v>
      </c>
      <c r="AA72" s="316">
        <f t="shared" si="53"/>
        <v>0.11944450647164657</v>
      </c>
      <c r="AB72" s="316">
        <f t="shared" si="54"/>
        <v>0.11974713140323494</v>
      </c>
      <c r="AC72" s="392">
        <f t="shared" si="55"/>
        <v>0.11959946880451267</v>
      </c>
      <c r="AE72" s="387">
        <f t="shared" ref="AE72:AE74" si="59">(U72-R72)/R72</f>
        <v>7.4940505405036283E-3</v>
      </c>
      <c r="AF72" s="388">
        <f t="shared" ref="AF72:AF74" si="60">(V72-S72)/S72</f>
        <v>0.28328065418678566</v>
      </c>
      <c r="AG72" s="379">
        <f t="shared" ref="AG72:AG74" si="61">(W72-T72)/T72</f>
        <v>0.13224673689789962</v>
      </c>
      <c r="AI72" s="27">
        <f t="shared" ref="AI72:AI74" si="62">(R72/B72)*10</f>
        <v>3.7974011464609028</v>
      </c>
      <c r="AJ72" s="28">
        <f t="shared" ref="AJ72:AJ74" si="63">(S72/C72)*10</f>
        <v>4.5557788258845289</v>
      </c>
      <c r="AK72" s="395">
        <f t="shared" ref="AK72:AK74" si="64">(T72/D72)*10</f>
        <v>4.1066340160284955</v>
      </c>
      <c r="AL72" s="28">
        <f t="shared" ref="AL72:AL74" si="65">(U72/E72)*10</f>
        <v>3.751032671843249</v>
      </c>
      <c r="AM72" s="28">
        <f t="shared" ref="AM72:AM74" si="66">(V72/F72)*10</f>
        <v>4.6562430171815086</v>
      </c>
      <c r="AN72" s="395">
        <f t="shared" ref="AN72:AN74" si="67">(W72/G72)*10</f>
        <v>4.1662935792016667</v>
      </c>
      <c r="AO72" s="377">
        <f t="shared" ref="AO72:AO74" si="68">(AL72-AI72)/AI72</f>
        <v>-1.2210581086717225E-2</v>
      </c>
      <c r="AP72" s="378">
        <f t="shared" ref="AP72:AP74" si="69">(AM72-AJ72)/AJ72</f>
        <v>2.2052034380197118E-2</v>
      </c>
      <c r="AQ72" s="379">
        <f t="shared" ref="AQ72:AQ74" si="70">(AN72-AK72)/AK72</f>
        <v>1.4527606536232701E-2</v>
      </c>
    </row>
    <row r="73" spans="1:43" ht="19.5" customHeight="1">
      <c r="A73" s="8" t="s">
        <v>183</v>
      </c>
      <c r="B73" s="19">
        <v>5022.87</v>
      </c>
      <c r="C73" s="364">
        <v>563.43000000000006</v>
      </c>
      <c r="D73" s="368">
        <v>5586.3</v>
      </c>
      <c r="E73" s="19">
        <v>4430.2</v>
      </c>
      <c r="F73" s="362">
        <v>1934.43</v>
      </c>
      <c r="G73" s="370">
        <v>6364.63</v>
      </c>
      <c r="H73" s="338">
        <f t="shared" si="43"/>
        <v>0.24683366086447595</v>
      </c>
      <c r="I73" s="316">
        <f t="shared" si="44"/>
        <v>3.9781348384577753E-2</v>
      </c>
      <c r="J73" s="392">
        <f t="shared" si="45"/>
        <v>0.16186365588232399</v>
      </c>
      <c r="K73" s="316">
        <f t="shared" si="46"/>
        <v>0.21754310154335699</v>
      </c>
      <c r="L73" s="316">
        <f t="shared" si="47"/>
        <v>0.14844113898261377</v>
      </c>
      <c r="M73" s="392">
        <f t="shared" si="48"/>
        <v>0.19057872526711775</v>
      </c>
      <c r="N73" s="387">
        <f t="shared" si="49"/>
        <v>-0.11799429409879214</v>
      </c>
      <c r="O73" s="388">
        <f t="shared" si="49"/>
        <v>2.433310260369522</v>
      </c>
      <c r="P73" s="379">
        <f t="shared" si="49"/>
        <v>0.13932835687306444</v>
      </c>
      <c r="R73" s="394">
        <v>895.61300000000006</v>
      </c>
      <c r="S73" s="362">
        <v>148.76400000000001</v>
      </c>
      <c r="T73" s="367">
        <v>1044.377</v>
      </c>
      <c r="U73" s="19">
        <v>950.80899999999986</v>
      </c>
      <c r="V73" s="119">
        <v>478.36200000000002</v>
      </c>
      <c r="W73" s="368">
        <v>1429.1709999999998</v>
      </c>
      <c r="X73" s="338">
        <f t="shared" si="50"/>
        <v>0.14752119886412304</v>
      </c>
      <c r="Y73" s="316">
        <f t="shared" si="51"/>
        <v>1.9796119819992693E-2</v>
      </c>
      <c r="Z73" s="392">
        <f t="shared" si="52"/>
        <v>7.6872203991701402E-2</v>
      </c>
      <c r="AA73" s="316">
        <f t="shared" si="53"/>
        <v>0.15497348866828206</v>
      </c>
      <c r="AB73" s="316">
        <f t="shared" si="54"/>
        <v>7.4295953422179747E-2</v>
      </c>
      <c r="AC73" s="392">
        <f t="shared" si="55"/>
        <v>0.1136616938799109</v>
      </c>
      <c r="AE73" s="387">
        <f t="shared" si="59"/>
        <v>6.162929747558353E-2</v>
      </c>
      <c r="AF73" s="388">
        <f t="shared" si="60"/>
        <v>2.2155763491167217</v>
      </c>
      <c r="AG73" s="379">
        <f t="shared" si="61"/>
        <v>0.36844357928219396</v>
      </c>
      <c r="AI73" s="27">
        <f t="shared" si="62"/>
        <v>1.7830702367371642</v>
      </c>
      <c r="AJ73" s="28">
        <f t="shared" si="63"/>
        <v>2.6403279910547894</v>
      </c>
      <c r="AK73" s="395">
        <f t="shared" si="64"/>
        <v>1.8695326065553228</v>
      </c>
      <c r="AL73" s="28">
        <f t="shared" si="65"/>
        <v>2.1461988172091551</v>
      </c>
      <c r="AM73" s="28">
        <f t="shared" si="66"/>
        <v>2.472883485057614</v>
      </c>
      <c r="AN73" s="395">
        <f t="shared" si="67"/>
        <v>2.2454895257069145</v>
      </c>
      <c r="AO73" s="377">
        <f t="shared" si="68"/>
        <v>0.20365354823962453</v>
      </c>
      <c r="AP73" s="378">
        <f t="shared" si="69"/>
        <v>-6.3418070241448563E-2</v>
      </c>
      <c r="AQ73" s="379">
        <f t="shared" si="70"/>
        <v>0.20109674355683213</v>
      </c>
    </row>
    <row r="74" spans="1:43" ht="19.5" customHeight="1">
      <c r="A74" s="8" t="s">
        <v>184</v>
      </c>
      <c r="B74" s="19">
        <v>780.44</v>
      </c>
      <c r="C74" s="364">
        <v>1917.32</v>
      </c>
      <c r="D74" s="368">
        <v>2697.76</v>
      </c>
      <c r="E74" s="19">
        <v>604.46</v>
      </c>
      <c r="F74" s="362">
        <v>1360.42</v>
      </c>
      <c r="G74" s="370">
        <v>1964.88</v>
      </c>
      <c r="H74" s="338">
        <f t="shared" si="43"/>
        <v>3.8352348813541187E-2</v>
      </c>
      <c r="I74" s="316">
        <f t="shared" si="44"/>
        <v>0.13537364869587812</v>
      </c>
      <c r="J74" s="392">
        <f t="shared" si="45"/>
        <v>7.8167892217227572E-2</v>
      </c>
      <c r="K74" s="316">
        <f t="shared" si="46"/>
        <v>2.9681753229853634E-2</v>
      </c>
      <c r="L74" s="316">
        <f t="shared" si="47"/>
        <v>0.10439369441888692</v>
      </c>
      <c r="M74" s="392">
        <f t="shared" si="48"/>
        <v>5.8835207341645053E-2</v>
      </c>
      <c r="N74" s="387">
        <f t="shared" si="49"/>
        <v>-0.22548818615140179</v>
      </c>
      <c r="O74" s="388">
        <f t="shared" si="49"/>
        <v>-0.29045751361275107</v>
      </c>
      <c r="P74" s="379">
        <f t="shared" si="49"/>
        <v>-0.2716624162267956</v>
      </c>
      <c r="R74" s="394">
        <v>303.77</v>
      </c>
      <c r="S74" s="362">
        <v>1143.021</v>
      </c>
      <c r="T74" s="367">
        <v>1446.7909999999999</v>
      </c>
      <c r="U74" s="19">
        <v>179.74</v>
      </c>
      <c r="V74" s="119">
        <v>649.19400000000007</v>
      </c>
      <c r="W74" s="368">
        <v>828.93400000000008</v>
      </c>
      <c r="X74" s="338">
        <f t="shared" si="50"/>
        <v>5.0035578513213462E-2</v>
      </c>
      <c r="Y74" s="316">
        <f t="shared" si="51"/>
        <v>0.15210252932677171</v>
      </c>
      <c r="Z74" s="392">
        <f t="shared" si="52"/>
        <v>0.10649220816367812</v>
      </c>
      <c r="AA74" s="316">
        <f t="shared" si="53"/>
        <v>2.9296036168396621E-2</v>
      </c>
      <c r="AB74" s="316">
        <f t="shared" si="54"/>
        <v>0.10082842530543513</v>
      </c>
      <c r="AC74" s="392">
        <f t="shared" si="55"/>
        <v>6.5924961082088909E-2</v>
      </c>
      <c r="AE74" s="387">
        <f t="shared" si="59"/>
        <v>-0.40830233400269933</v>
      </c>
      <c r="AF74" s="388">
        <f t="shared" si="60"/>
        <v>-0.43203668174075532</v>
      </c>
      <c r="AG74" s="379">
        <f t="shared" si="61"/>
        <v>-0.42705338919028379</v>
      </c>
      <c r="AI74" s="27">
        <f t="shared" si="62"/>
        <v>3.8922915278560803</v>
      </c>
      <c r="AJ74" s="28">
        <f t="shared" si="63"/>
        <v>5.9615557131829844</v>
      </c>
      <c r="AK74" s="395">
        <f t="shared" si="64"/>
        <v>5.362934434493801</v>
      </c>
      <c r="AL74" s="28">
        <f t="shared" si="65"/>
        <v>2.9735631803593288</v>
      </c>
      <c r="AM74" s="28">
        <f t="shared" si="66"/>
        <v>4.7720115846576796</v>
      </c>
      <c r="AN74" s="395">
        <f t="shared" si="67"/>
        <v>4.218751272342331</v>
      </c>
      <c r="AO74" s="377">
        <f t="shared" si="68"/>
        <v>-0.23603790746958717</v>
      </c>
      <c r="AP74" s="378">
        <f t="shared" si="69"/>
        <v>-0.19953585704060883</v>
      </c>
      <c r="AQ74" s="379">
        <f t="shared" si="70"/>
        <v>-0.21335020521455761</v>
      </c>
    </row>
    <row r="75" spans="1:43" ht="19.5" customHeight="1">
      <c r="A75" s="8" t="s">
        <v>192</v>
      </c>
      <c r="B75" s="19">
        <v>128.05000000000001</v>
      </c>
      <c r="C75" s="364">
        <v>464.38</v>
      </c>
      <c r="D75" s="368">
        <v>592.43000000000006</v>
      </c>
      <c r="E75" s="19">
        <v>273.17</v>
      </c>
      <c r="F75" s="362">
        <v>297.90999999999997</v>
      </c>
      <c r="G75" s="370">
        <v>571.07999999999993</v>
      </c>
      <c r="H75" s="338">
        <f t="shared" si="43"/>
        <v>6.2926275762056651E-3</v>
      </c>
      <c r="I75" s="316">
        <f t="shared" si="44"/>
        <v>3.2787857520597437E-2</v>
      </c>
      <c r="J75" s="392">
        <f t="shared" si="45"/>
        <v>1.7165724299512235E-2</v>
      </c>
      <c r="K75" s="316">
        <f t="shared" si="46"/>
        <v>1.3413897577671174E-2</v>
      </c>
      <c r="L75" s="316">
        <f t="shared" si="47"/>
        <v>2.2860532412292231E-2</v>
      </c>
      <c r="M75" s="392">
        <f t="shared" si="48"/>
        <v>1.7100082553981235E-2</v>
      </c>
      <c r="N75" s="387">
        <f t="shared" si="49"/>
        <v>1.1333073018352207</v>
      </c>
      <c r="O75" s="388">
        <f t="shared" si="49"/>
        <v>-0.35847797062750342</v>
      </c>
      <c r="P75" s="379">
        <f t="shared" si="49"/>
        <v>-3.6038012929797837E-2</v>
      </c>
      <c r="R75" s="394">
        <v>50.972999999999999</v>
      </c>
      <c r="S75" s="362">
        <v>210.62199999999999</v>
      </c>
      <c r="T75" s="367">
        <v>261.59499999999997</v>
      </c>
      <c r="U75" s="19">
        <v>183.221</v>
      </c>
      <c r="V75" s="119">
        <v>134.54500000000002</v>
      </c>
      <c r="W75" s="368">
        <v>317.76600000000002</v>
      </c>
      <c r="X75" s="338">
        <f t="shared" si="50"/>
        <v>8.3960349723607667E-3</v>
      </c>
      <c r="Y75" s="316">
        <f t="shared" si="51"/>
        <v>2.8027603107784817E-2</v>
      </c>
      <c r="Z75" s="392">
        <f t="shared" si="52"/>
        <v>1.9254909101990111E-2</v>
      </c>
      <c r="AA75" s="316">
        <f t="shared" si="53"/>
        <v>2.9863408494546551E-2</v>
      </c>
      <c r="AB75" s="316">
        <f t="shared" si="54"/>
        <v>2.089662024405612E-2</v>
      </c>
      <c r="AC75" s="392">
        <f t="shared" si="55"/>
        <v>2.5271868668930293E-2</v>
      </c>
      <c r="AE75" s="387">
        <f t="shared" si="56"/>
        <v>2.5944715829949185</v>
      </c>
      <c r="AF75" s="388">
        <f t="shared" si="56"/>
        <v>-0.36120158388012635</v>
      </c>
      <c r="AG75" s="379">
        <f t="shared" si="56"/>
        <v>0.21472505208432904</v>
      </c>
      <c r="AI75" s="27">
        <f t="shared" si="57"/>
        <v>3.9807106598984765</v>
      </c>
      <c r="AJ75" s="28">
        <f t="shared" si="57"/>
        <v>4.5355527800508195</v>
      </c>
      <c r="AK75" s="395">
        <f t="shared" si="57"/>
        <v>4.4156271627027657</v>
      </c>
      <c r="AL75" s="28">
        <f t="shared" si="57"/>
        <v>6.7072152871838044</v>
      </c>
      <c r="AM75" s="28">
        <f t="shared" si="57"/>
        <v>4.5162968681816666</v>
      </c>
      <c r="AN75" s="395">
        <f t="shared" si="57"/>
        <v>5.5642992225257419</v>
      </c>
      <c r="AO75" s="377">
        <f t="shared" si="58"/>
        <v>0.68492911447999194</v>
      </c>
      <c r="AP75" s="378">
        <f t="shared" si="58"/>
        <v>-4.2455490660031781E-3</v>
      </c>
      <c r="AQ75" s="379">
        <f t="shared" si="58"/>
        <v>0.26013791869146047</v>
      </c>
    </row>
    <row r="76" spans="1:43" ht="19.5" customHeight="1">
      <c r="A76" s="8" t="s">
        <v>189</v>
      </c>
      <c r="B76" s="19">
        <v>83.199999999999989</v>
      </c>
      <c r="C76" s="364">
        <v>133.37</v>
      </c>
      <c r="D76" s="368">
        <v>216.57</v>
      </c>
      <c r="E76" s="19">
        <v>49.3</v>
      </c>
      <c r="F76" s="362">
        <v>103.2</v>
      </c>
      <c r="G76" s="370">
        <v>152.5</v>
      </c>
      <c r="H76" s="338">
        <f t="shared" si="43"/>
        <v>4.0886108109356601E-3</v>
      </c>
      <c r="I76" s="316">
        <f t="shared" si="44"/>
        <v>9.4166771986779804E-3</v>
      </c>
      <c r="J76" s="392">
        <f t="shared" si="45"/>
        <v>6.2751395296412483E-3</v>
      </c>
      <c r="K76" s="316">
        <f t="shared" si="46"/>
        <v>2.4208556963765744E-3</v>
      </c>
      <c r="L76" s="316">
        <f t="shared" si="47"/>
        <v>7.9191935314308296E-3</v>
      </c>
      <c r="M76" s="392">
        <f t="shared" si="48"/>
        <v>4.5663700173042988E-3</v>
      </c>
      <c r="N76" s="387">
        <f t="shared" si="49"/>
        <v>-0.40745192307692302</v>
      </c>
      <c r="O76" s="388">
        <f t="shared" si="49"/>
        <v>-0.22621279148234236</v>
      </c>
      <c r="P76" s="379">
        <f t="shared" si="49"/>
        <v>-0.29583968231980418</v>
      </c>
      <c r="R76" s="394">
        <v>127.05200000000001</v>
      </c>
      <c r="S76" s="362">
        <v>323.24700000000001</v>
      </c>
      <c r="T76" s="367">
        <v>450.29900000000004</v>
      </c>
      <c r="U76" s="19">
        <v>76.528000000000006</v>
      </c>
      <c r="V76" s="119">
        <v>228.90100000000001</v>
      </c>
      <c r="W76" s="368">
        <v>305.42900000000003</v>
      </c>
      <c r="X76" s="338">
        <f t="shared" si="50"/>
        <v>2.0927413244430974E-2</v>
      </c>
      <c r="Y76" s="316">
        <f t="shared" si="51"/>
        <v>4.3014683279914347E-2</v>
      </c>
      <c r="Z76" s="392">
        <f t="shared" si="52"/>
        <v>3.3144617877700441E-2</v>
      </c>
      <c r="AA76" s="316">
        <f t="shared" si="53"/>
        <v>1.2473389651135288E-2</v>
      </c>
      <c r="AB76" s="316">
        <f t="shared" si="54"/>
        <v>3.5551356575753021E-2</v>
      </c>
      <c r="AC76" s="392">
        <f t="shared" si="55"/>
        <v>2.4290709439281452E-2</v>
      </c>
      <c r="AE76" s="387">
        <f t="shared" si="56"/>
        <v>-0.39766394861946286</v>
      </c>
      <c r="AF76" s="388">
        <f t="shared" si="56"/>
        <v>-0.29186968479212488</v>
      </c>
      <c r="AG76" s="379">
        <f t="shared" si="56"/>
        <v>-0.321719568553339</v>
      </c>
      <c r="AI76" s="27">
        <f t="shared" si="57"/>
        <v>15.27067307692308</v>
      </c>
      <c r="AJ76" s="28">
        <f t="shared" si="57"/>
        <v>24.236859863537529</v>
      </c>
      <c r="AK76" s="395">
        <f t="shared" si="57"/>
        <v>20.792307337119638</v>
      </c>
      <c r="AL76" s="28">
        <f t="shared" si="57"/>
        <v>15.52292089249493</v>
      </c>
      <c r="AM76" s="28">
        <f t="shared" si="57"/>
        <v>22.180329457364341</v>
      </c>
      <c r="AN76" s="395">
        <f t="shared" si="57"/>
        <v>20.028131147540982</v>
      </c>
      <c r="AO76" s="377">
        <f t="shared" si="58"/>
        <v>1.6518447765936757E-2</v>
      </c>
      <c r="AP76" s="378">
        <f t="shared" si="58"/>
        <v>-8.485135523959017E-2</v>
      </c>
      <c r="AQ76" s="379">
        <f t="shared" si="58"/>
        <v>-3.6752832535059926E-2</v>
      </c>
    </row>
    <row r="77" spans="1:43" ht="19.5" customHeight="1">
      <c r="A77" s="8" t="s">
        <v>179</v>
      </c>
      <c r="B77" s="19">
        <v>517.94000000000005</v>
      </c>
      <c r="C77" s="364">
        <v>1176.79</v>
      </c>
      <c r="D77" s="368">
        <v>1694.73</v>
      </c>
      <c r="E77" s="19">
        <v>115.77000000000001</v>
      </c>
      <c r="F77" s="362">
        <v>556.42999999999995</v>
      </c>
      <c r="G77" s="370">
        <v>672.19999999999993</v>
      </c>
      <c r="H77" s="338">
        <f t="shared" si="43"/>
        <v>2.5452585137211731E-2</v>
      </c>
      <c r="I77" s="316">
        <f t="shared" si="44"/>
        <v>8.3088037494430972E-2</v>
      </c>
      <c r="J77" s="392">
        <f t="shared" si="45"/>
        <v>4.9104987833351398E-2</v>
      </c>
      <c r="K77" s="316">
        <f t="shared" si="46"/>
        <v>5.6848369973532663E-3</v>
      </c>
      <c r="L77" s="316">
        <f t="shared" si="47"/>
        <v>4.2698419154012172E-2</v>
      </c>
      <c r="M77" s="392">
        <f t="shared" si="48"/>
        <v>2.0127960168078354E-2</v>
      </c>
      <c r="N77" s="387">
        <f t="shared" si="49"/>
        <v>-0.77647990114685106</v>
      </c>
      <c r="O77" s="388">
        <f t="shared" si="49"/>
        <v>-0.52716287527936168</v>
      </c>
      <c r="P77" s="379">
        <f t="shared" si="49"/>
        <v>-0.6033586471001281</v>
      </c>
      <c r="R77" s="394">
        <v>168.71800000000002</v>
      </c>
      <c r="S77" s="362">
        <v>625.03800000000001</v>
      </c>
      <c r="T77" s="367">
        <v>793.75600000000009</v>
      </c>
      <c r="U77" s="19">
        <v>51.75</v>
      </c>
      <c r="V77" s="119">
        <v>238.45099999999999</v>
      </c>
      <c r="W77" s="368">
        <v>290.20100000000002</v>
      </c>
      <c r="X77" s="338">
        <f t="shared" si="50"/>
        <v>2.7790442557172699E-2</v>
      </c>
      <c r="Y77" s="316">
        <f t="shared" si="51"/>
        <v>8.3174203033318503E-2</v>
      </c>
      <c r="Z77" s="392">
        <f t="shared" si="52"/>
        <v>5.8425044932660285E-2</v>
      </c>
      <c r="AA77" s="316">
        <f t="shared" si="53"/>
        <v>8.4347939897325298E-3</v>
      </c>
      <c r="AB77" s="316">
        <f t="shared" si="54"/>
        <v>3.7034598043891823E-2</v>
      </c>
      <c r="AC77" s="392">
        <f t="shared" si="55"/>
        <v>2.3079629537433959E-2</v>
      </c>
      <c r="AE77" s="387">
        <f t="shared" si="56"/>
        <v>-0.69327516921727383</v>
      </c>
      <c r="AF77" s="388">
        <f t="shared" si="56"/>
        <v>-0.61850159510301772</v>
      </c>
      <c r="AG77" s="379">
        <f t="shared" si="56"/>
        <v>-0.63439520457168197</v>
      </c>
      <c r="AI77" s="27">
        <f t="shared" si="57"/>
        <v>3.2574815615708386</v>
      </c>
      <c r="AJ77" s="28">
        <f t="shared" si="57"/>
        <v>5.311380960069342</v>
      </c>
      <c r="AK77" s="395">
        <f t="shared" si="57"/>
        <v>4.6836723253851655</v>
      </c>
      <c r="AL77" s="28">
        <f t="shared" si="57"/>
        <v>4.4700699663125159</v>
      </c>
      <c r="AM77" s="28">
        <f t="shared" si="57"/>
        <v>4.2853728231763206</v>
      </c>
      <c r="AN77" s="395">
        <f t="shared" si="57"/>
        <v>4.3171823861945855</v>
      </c>
      <c r="AO77" s="377">
        <f t="shared" si="58"/>
        <v>0.37224720441915166</v>
      </c>
      <c r="AP77" s="378">
        <f t="shared" si="58"/>
        <v>-0.1931716336309694</v>
      </c>
      <c r="AQ77" s="379">
        <f t="shared" si="58"/>
        <v>-7.8248415715213696E-2</v>
      </c>
    </row>
    <row r="78" spans="1:43" ht="19.5" customHeight="1">
      <c r="A78" s="8" t="s">
        <v>210</v>
      </c>
      <c r="B78" s="19"/>
      <c r="C78" s="364"/>
      <c r="D78" s="368"/>
      <c r="E78" s="19">
        <v>56.3</v>
      </c>
      <c r="F78" s="362">
        <v>8.41</v>
      </c>
      <c r="G78" s="370">
        <v>64.709999999999994</v>
      </c>
      <c r="H78" s="338">
        <f t="shared" si="43"/>
        <v>0</v>
      </c>
      <c r="I78" s="316">
        <f t="shared" si="44"/>
        <v>0</v>
      </c>
      <c r="J78" s="392">
        <f t="shared" si="45"/>
        <v>0</v>
      </c>
      <c r="K78" s="316">
        <f t="shared" si="46"/>
        <v>2.7645877425152361E-3</v>
      </c>
      <c r="L78" s="316">
        <f t="shared" si="47"/>
        <v>6.4535288371446984E-4</v>
      </c>
      <c r="M78" s="392">
        <f t="shared" si="48"/>
        <v>1.9376380578344991E-3</v>
      </c>
      <c r="N78" s="387"/>
      <c r="O78" s="388"/>
      <c r="P78" s="379"/>
      <c r="R78" s="394"/>
      <c r="S78" s="362"/>
      <c r="T78" s="367"/>
      <c r="U78" s="19">
        <v>43.543999999999997</v>
      </c>
      <c r="V78" s="119">
        <v>181.637</v>
      </c>
      <c r="W78" s="368">
        <v>225.18099999999998</v>
      </c>
      <c r="X78" s="338">
        <f t="shared" si="50"/>
        <v>0</v>
      </c>
      <c r="Y78" s="316">
        <f t="shared" si="51"/>
        <v>0</v>
      </c>
      <c r="Z78" s="392">
        <f t="shared" si="52"/>
        <v>0</v>
      </c>
      <c r="AA78" s="316">
        <f t="shared" si="53"/>
        <v>7.0972882993026714E-3</v>
      </c>
      <c r="AB78" s="316">
        <f t="shared" si="54"/>
        <v>2.8210631471029181E-2</v>
      </c>
      <c r="AC78" s="392">
        <f t="shared" si="55"/>
        <v>1.7908601482658281E-2</v>
      </c>
      <c r="AE78" s="387"/>
      <c r="AF78" s="388"/>
      <c r="AG78" s="379"/>
      <c r="AI78" s="27"/>
      <c r="AJ78" s="28"/>
      <c r="AK78" s="395"/>
      <c r="AL78" s="28">
        <f t="shared" si="57"/>
        <v>7.734280639431617</v>
      </c>
      <c r="AM78" s="28">
        <f t="shared" si="57"/>
        <v>215.97740784780024</v>
      </c>
      <c r="AN78" s="395">
        <f t="shared" si="57"/>
        <v>34.798485550919487</v>
      </c>
      <c r="AO78" s="377"/>
      <c r="AP78" s="378"/>
      <c r="AQ78" s="379"/>
    </row>
    <row r="79" spans="1:43" ht="19.5" customHeight="1">
      <c r="A79" s="8" t="s">
        <v>197</v>
      </c>
      <c r="B79" s="19">
        <v>147.14999999999998</v>
      </c>
      <c r="C79" s="364">
        <v>25.16</v>
      </c>
      <c r="D79" s="368">
        <v>172.30999999999997</v>
      </c>
      <c r="E79" s="19">
        <v>497.18</v>
      </c>
      <c r="F79" s="362">
        <v>88.02000000000001</v>
      </c>
      <c r="G79" s="370">
        <v>585.20000000000005</v>
      </c>
      <c r="H79" s="338">
        <f t="shared" si="43"/>
        <v>7.2312389522738258E-3</v>
      </c>
      <c r="I79" s="316">
        <f t="shared" si="44"/>
        <v>1.7764384668121614E-3</v>
      </c>
      <c r="J79" s="392">
        <f t="shared" si="45"/>
        <v>4.9927011698410826E-3</v>
      </c>
      <c r="K79" s="316">
        <f t="shared" si="46"/>
        <v>2.4413814099888544E-2</v>
      </c>
      <c r="L79" s="316">
        <f t="shared" si="47"/>
        <v>6.7543354131447842E-3</v>
      </c>
      <c r="M79" s="392">
        <f t="shared" si="48"/>
        <v>1.7522883502468691E-2</v>
      </c>
      <c r="N79" s="387">
        <f t="shared" si="49"/>
        <v>2.3787291879035002</v>
      </c>
      <c r="O79" s="388">
        <f t="shared" si="49"/>
        <v>2.4984101748807634</v>
      </c>
      <c r="P79" s="379">
        <f t="shared" si="49"/>
        <v>2.396204515118102</v>
      </c>
      <c r="R79" s="394">
        <v>50.332999999999998</v>
      </c>
      <c r="S79" s="362">
        <v>17.504999999999999</v>
      </c>
      <c r="T79" s="367">
        <v>67.837999999999994</v>
      </c>
      <c r="U79" s="19">
        <v>145.376</v>
      </c>
      <c r="V79" s="119">
        <v>35.387</v>
      </c>
      <c r="W79" s="368">
        <v>180.76300000000001</v>
      </c>
      <c r="X79" s="338">
        <f t="shared" si="50"/>
        <v>8.2906171554319816E-3</v>
      </c>
      <c r="Y79" s="316">
        <f t="shared" si="51"/>
        <v>2.3294014509489666E-3</v>
      </c>
      <c r="Z79" s="392">
        <f t="shared" si="52"/>
        <v>4.9932702217580808E-3</v>
      </c>
      <c r="AA79" s="316">
        <f t="shared" si="53"/>
        <v>2.3695006976837803E-2</v>
      </c>
      <c r="AB79" s="316">
        <f t="shared" si="54"/>
        <v>5.4960697207359164E-3</v>
      </c>
      <c r="AC79" s="392">
        <f t="shared" si="55"/>
        <v>1.4376046512848593E-2</v>
      </c>
      <c r="AE79" s="387">
        <f t="shared" si="56"/>
        <v>1.8882840283710489</v>
      </c>
      <c r="AF79" s="388">
        <f t="shared" si="56"/>
        <v>1.0215367037989147</v>
      </c>
      <c r="AG79" s="379">
        <f t="shared" si="56"/>
        <v>1.6646274949143551</v>
      </c>
      <c r="AI79" s="27">
        <f t="shared" si="57"/>
        <v>3.4205232755691477</v>
      </c>
      <c r="AJ79" s="28">
        <f t="shared" si="57"/>
        <v>6.9574721780604136</v>
      </c>
      <c r="AK79" s="395">
        <f t="shared" si="57"/>
        <v>3.936974058383147</v>
      </c>
      <c r="AL79" s="28">
        <f t="shared" si="57"/>
        <v>2.9240114244338065</v>
      </c>
      <c r="AM79" s="28">
        <f t="shared" si="57"/>
        <v>4.020336287207452</v>
      </c>
      <c r="AN79" s="395">
        <f t="shared" si="57"/>
        <v>3.08890977443609</v>
      </c>
      <c r="AO79" s="377">
        <f t="shared" si="58"/>
        <v>-0.1451566942057208</v>
      </c>
      <c r="AP79" s="378">
        <f t="shared" si="58"/>
        <v>-0.4221556070486176</v>
      </c>
      <c r="AQ79" s="379">
        <f t="shared" si="58"/>
        <v>-0.21541017831734038</v>
      </c>
    </row>
    <row r="80" spans="1:43" ht="19.5" customHeight="1">
      <c r="A80" s="8" t="s">
        <v>198</v>
      </c>
      <c r="B80" s="19">
        <v>73.069999999999993</v>
      </c>
      <c r="C80" s="364">
        <v>445.77000000000004</v>
      </c>
      <c r="D80" s="368">
        <v>518.84</v>
      </c>
      <c r="E80" s="19">
        <v>123.85000000000001</v>
      </c>
      <c r="F80" s="362">
        <v>181.67</v>
      </c>
      <c r="G80" s="370">
        <v>305.52</v>
      </c>
      <c r="H80" s="338">
        <f t="shared" si="43"/>
        <v>3.5908027879214986E-3</v>
      </c>
      <c r="I80" s="316">
        <f t="shared" si="44"/>
        <v>3.1473886142720876E-2</v>
      </c>
      <c r="J80" s="392">
        <f t="shared" si="45"/>
        <v>1.5033445969243503E-2</v>
      </c>
      <c r="K80" s="316">
        <f t="shared" si="46"/>
        <v>6.0816019877533217E-3</v>
      </c>
      <c r="L80" s="316">
        <f t="shared" si="47"/>
        <v>1.3940696597432547E-2</v>
      </c>
      <c r="M80" s="392">
        <f t="shared" si="48"/>
        <v>9.1483106077823555E-3</v>
      </c>
      <c r="N80" s="387">
        <f t="shared" si="49"/>
        <v>0.69495004789927495</v>
      </c>
      <c r="O80" s="388">
        <f t="shared" si="49"/>
        <v>-0.5924579940327972</v>
      </c>
      <c r="P80" s="379">
        <f t="shared" si="49"/>
        <v>-0.41114794541669886</v>
      </c>
      <c r="R80" s="394">
        <v>15.232999999999999</v>
      </c>
      <c r="S80" s="362">
        <v>30.236999999999998</v>
      </c>
      <c r="T80" s="367">
        <v>45.47</v>
      </c>
      <c r="U80" s="19">
        <v>38.619</v>
      </c>
      <c r="V80" s="119">
        <v>59.646000000000001</v>
      </c>
      <c r="W80" s="368">
        <v>98.265000000000001</v>
      </c>
      <c r="X80" s="338">
        <f t="shared" si="50"/>
        <v>2.5091087582440027E-3</v>
      </c>
      <c r="Y80" s="316">
        <f t="shared" si="51"/>
        <v>4.0236567650582065E-3</v>
      </c>
      <c r="Z80" s="392">
        <f t="shared" si="52"/>
        <v>3.3468557000993536E-3</v>
      </c>
      <c r="AA80" s="316">
        <f t="shared" si="53"/>
        <v>6.2945566973812671E-3</v>
      </c>
      <c r="AB80" s="316">
        <f t="shared" si="54"/>
        <v>9.2638136762939628E-3</v>
      </c>
      <c r="AC80" s="392">
        <f t="shared" si="55"/>
        <v>7.8149964903496127E-3</v>
      </c>
      <c r="AE80" s="387">
        <f t="shared" si="56"/>
        <v>1.535219589050089</v>
      </c>
      <c r="AF80" s="388">
        <f t="shared" si="56"/>
        <v>0.97261633098521694</v>
      </c>
      <c r="AG80" s="379">
        <f t="shared" si="56"/>
        <v>1.1610952276226083</v>
      </c>
      <c r="AI80" s="27">
        <f t="shared" si="57"/>
        <v>2.0847132886273436</v>
      </c>
      <c r="AJ80" s="28">
        <f t="shared" si="57"/>
        <v>0.67830944208896959</v>
      </c>
      <c r="AK80" s="395">
        <f t="shared" si="57"/>
        <v>0.87637807416544589</v>
      </c>
      <c r="AL80" s="28">
        <f t="shared" si="57"/>
        <v>3.1182075090835686</v>
      </c>
      <c r="AM80" s="28">
        <f t="shared" si="57"/>
        <v>3.2832058127373815</v>
      </c>
      <c r="AN80" s="395">
        <f t="shared" si="57"/>
        <v>3.216319717203457</v>
      </c>
      <c r="AO80" s="377">
        <f t="shared" si="58"/>
        <v>0.49574885241735939</v>
      </c>
      <c r="AP80" s="378">
        <f t="shared" si="58"/>
        <v>3.8402773262689509</v>
      </c>
      <c r="AQ80" s="379">
        <f t="shared" si="58"/>
        <v>2.670013903835148</v>
      </c>
    </row>
    <row r="81" spans="1:43" ht="19.5" customHeight="1">
      <c r="A81" s="8" t="s">
        <v>221</v>
      </c>
      <c r="B81" s="19">
        <v>9.0500000000000007</v>
      </c>
      <c r="C81" s="364">
        <v>22.23</v>
      </c>
      <c r="D81" s="368">
        <v>31.28</v>
      </c>
      <c r="E81" s="19">
        <v>58.33</v>
      </c>
      <c r="F81" s="362">
        <v>31.090000000000003</v>
      </c>
      <c r="G81" s="370">
        <v>89.42</v>
      </c>
      <c r="H81" s="338">
        <f t="shared" si="43"/>
        <v>4.4473470960297752E-4</v>
      </c>
      <c r="I81" s="316">
        <f t="shared" si="44"/>
        <v>1.5695638758837181E-3</v>
      </c>
      <c r="J81" s="392">
        <f t="shared" si="45"/>
        <v>9.0634143458086648E-4</v>
      </c>
      <c r="K81" s="316">
        <f t="shared" si="46"/>
        <v>2.864270035895448E-3</v>
      </c>
      <c r="L81" s="316">
        <f t="shared" si="47"/>
        <v>2.3857337877149663E-3</v>
      </c>
      <c r="M81" s="392">
        <f t="shared" si="48"/>
        <v>2.6775397176875436E-3</v>
      </c>
      <c r="N81" s="387">
        <f t="shared" si="49"/>
        <v>5.4453038674033145</v>
      </c>
      <c r="O81" s="388">
        <f t="shared" si="49"/>
        <v>0.39856050382366187</v>
      </c>
      <c r="P81" s="379">
        <f t="shared" si="49"/>
        <v>1.8586956521739131</v>
      </c>
      <c r="R81" s="394">
        <v>9.0760000000000005</v>
      </c>
      <c r="S81" s="362">
        <v>25.056000000000001</v>
      </c>
      <c r="T81" s="367">
        <v>34.132000000000005</v>
      </c>
      <c r="U81" s="19">
        <v>24.076999999999998</v>
      </c>
      <c r="V81" s="119">
        <v>47.835000000000008</v>
      </c>
      <c r="W81" s="368">
        <v>71.912000000000006</v>
      </c>
      <c r="X81" s="338">
        <f t="shared" si="50"/>
        <v>1.4949564163213136E-3</v>
      </c>
      <c r="Y81" s="316">
        <f t="shared" si="51"/>
        <v>3.3342178094817087E-3</v>
      </c>
      <c r="Z81" s="392">
        <f t="shared" si="52"/>
        <v>2.5123131461577122E-3</v>
      </c>
      <c r="AA81" s="316">
        <f t="shared" si="53"/>
        <v>3.9243388384693741E-3</v>
      </c>
      <c r="AB81" s="316">
        <f t="shared" si="54"/>
        <v>7.4294089663266907E-3</v>
      </c>
      <c r="AC81" s="392">
        <f t="shared" si="55"/>
        <v>5.7191474850050517E-3</v>
      </c>
      <c r="AE81" s="387">
        <f t="shared" si="56"/>
        <v>1.6528206258263549</v>
      </c>
      <c r="AF81" s="388">
        <f t="shared" si="56"/>
        <v>0.90912356321839105</v>
      </c>
      <c r="AG81" s="379">
        <f t="shared" si="56"/>
        <v>1.106879174967772</v>
      </c>
      <c r="AI81" s="27">
        <f t="shared" si="57"/>
        <v>10.028729281767957</v>
      </c>
      <c r="AJ81" s="28">
        <f t="shared" si="57"/>
        <v>11.271255060728745</v>
      </c>
      <c r="AK81" s="395">
        <f t="shared" si="57"/>
        <v>10.911764705882355</v>
      </c>
      <c r="AL81" s="28">
        <f t="shared" si="57"/>
        <v>4.1277215840905193</v>
      </c>
      <c r="AM81" s="28">
        <f t="shared" si="57"/>
        <v>15.38597619813445</v>
      </c>
      <c r="AN81" s="395">
        <f t="shared" si="57"/>
        <v>8.0420487586669651</v>
      </c>
      <c r="AO81" s="377">
        <f t="shared" si="58"/>
        <v>-0.58841030921089477</v>
      </c>
      <c r="AP81" s="378">
        <f t="shared" si="58"/>
        <v>0.36506326183161253</v>
      </c>
      <c r="AQ81" s="379">
        <f t="shared" si="58"/>
        <v>-0.26299283613294672</v>
      </c>
    </row>
    <row r="82" spans="1:43" ht="19.5" customHeight="1">
      <c r="A82" s="8" t="s">
        <v>215</v>
      </c>
      <c r="B82" s="19">
        <v>113.82</v>
      </c>
      <c r="C82" s="364">
        <v>341.82</v>
      </c>
      <c r="D82" s="368">
        <v>455.64</v>
      </c>
      <c r="E82" s="19">
        <v>68.680000000000007</v>
      </c>
      <c r="F82" s="362">
        <v>52.02</v>
      </c>
      <c r="G82" s="370">
        <v>120.70000000000002</v>
      </c>
      <c r="H82" s="338">
        <f t="shared" si="43"/>
        <v>5.5933375300564522E-3</v>
      </c>
      <c r="I82" s="316">
        <f t="shared" si="44"/>
        <v>2.4134427532819275E-2</v>
      </c>
      <c r="J82" s="392">
        <f t="shared" si="45"/>
        <v>1.3202219029809014E-2</v>
      </c>
      <c r="K82" s="316">
        <f t="shared" si="46"/>
        <v>3.3725024184004695E-3</v>
      </c>
      <c r="L82" s="316">
        <f t="shared" si="47"/>
        <v>3.9918260417154249E-3</v>
      </c>
      <c r="M82" s="392">
        <f t="shared" si="48"/>
        <v>3.6141695809090418E-3</v>
      </c>
      <c r="N82" s="387">
        <f t="shared" si="49"/>
        <v>-0.39659110876823045</v>
      </c>
      <c r="O82" s="388">
        <f t="shared" si="49"/>
        <v>-0.8478146392838336</v>
      </c>
      <c r="P82" s="379">
        <f t="shared" si="49"/>
        <v>-0.73509788429461842</v>
      </c>
      <c r="R82" s="394">
        <v>41.72</v>
      </c>
      <c r="S82" s="362">
        <v>362.87900000000002</v>
      </c>
      <c r="T82" s="367">
        <v>404.59900000000005</v>
      </c>
      <c r="U82" s="19">
        <v>18.923000000000002</v>
      </c>
      <c r="V82" s="119">
        <v>52.545000000000002</v>
      </c>
      <c r="W82" s="368">
        <v>71.468000000000004</v>
      </c>
      <c r="X82" s="338">
        <f t="shared" si="50"/>
        <v>6.8719239410450859E-3</v>
      </c>
      <c r="Y82" s="316">
        <f t="shared" si="51"/>
        <v>4.8288538652894036E-2</v>
      </c>
      <c r="Z82" s="392">
        <f t="shared" si="52"/>
        <v>2.9780832843732102E-2</v>
      </c>
      <c r="AA82" s="316">
        <f t="shared" si="53"/>
        <v>3.0842822544484769E-3</v>
      </c>
      <c r="AB82" s="316">
        <f t="shared" si="54"/>
        <v>8.1609343396181859E-3</v>
      </c>
      <c r="AC82" s="392">
        <f t="shared" si="55"/>
        <v>5.6838362506722246E-3</v>
      </c>
      <c r="AE82" s="387">
        <f t="shared" si="56"/>
        <v>-0.54642857142857137</v>
      </c>
      <c r="AF82" s="388">
        <f t="shared" si="56"/>
        <v>-0.85519966710666639</v>
      </c>
      <c r="AG82" s="379">
        <f t="shared" si="56"/>
        <v>-0.82336090796072159</v>
      </c>
      <c r="AI82" s="27">
        <f t="shared" si="57"/>
        <v>3.6654366543665438</v>
      </c>
      <c r="AJ82" s="28">
        <f t="shared" si="57"/>
        <v>10.616084488912295</v>
      </c>
      <c r="AK82" s="395">
        <f t="shared" si="57"/>
        <v>8.87979545255026</v>
      </c>
      <c r="AL82" s="28">
        <f t="shared" si="57"/>
        <v>2.755241700640652</v>
      </c>
      <c r="AM82" s="28">
        <f t="shared" si="57"/>
        <v>10.100922722029988</v>
      </c>
      <c r="AN82" s="395">
        <f t="shared" si="57"/>
        <v>5.9211267605633804</v>
      </c>
      <c r="AO82" s="377">
        <f t="shared" si="58"/>
        <v>-0.24831828771112416</v>
      </c>
      <c r="AP82" s="378">
        <f t="shared" si="58"/>
        <v>-4.8526532302974226E-2</v>
      </c>
      <c r="AQ82" s="379">
        <f t="shared" si="58"/>
        <v>-0.33319108619074728</v>
      </c>
    </row>
    <row r="83" spans="1:43" ht="19.5" customHeight="1">
      <c r="A83" s="8" t="s">
        <v>222</v>
      </c>
      <c r="B83" s="19">
        <v>42.62</v>
      </c>
      <c r="C83" s="364">
        <v>29.21</v>
      </c>
      <c r="D83" s="368">
        <v>71.83</v>
      </c>
      <c r="E83" s="19">
        <v>164.64000000000001</v>
      </c>
      <c r="F83" s="362">
        <v>55.76</v>
      </c>
      <c r="G83" s="370">
        <v>220.4</v>
      </c>
      <c r="H83" s="338">
        <f t="shared" si="43"/>
        <v>2.0944302014672816E-3</v>
      </c>
      <c r="I83" s="316">
        <f t="shared" si="44"/>
        <v>2.0623913996654702E-3</v>
      </c>
      <c r="J83" s="392">
        <f t="shared" si="45"/>
        <v>2.0812821370186584E-3</v>
      </c>
      <c r="K83" s="316">
        <f t="shared" si="46"/>
        <v>8.0845777251813238E-3</v>
      </c>
      <c r="L83" s="316">
        <f t="shared" si="47"/>
        <v>4.2788200708583635E-3</v>
      </c>
      <c r="M83" s="392">
        <f t="shared" si="48"/>
        <v>6.599527552877819E-3</v>
      </c>
      <c r="N83" s="387">
        <f t="shared" si="49"/>
        <v>2.8629751290473959</v>
      </c>
      <c r="O83" s="388">
        <f t="shared" si="49"/>
        <v>0.90893529613146173</v>
      </c>
      <c r="P83" s="379">
        <f t="shared" si="49"/>
        <v>2.0683558401781985</v>
      </c>
      <c r="R83" s="394">
        <v>14.666</v>
      </c>
      <c r="S83" s="362">
        <v>13.462999999999999</v>
      </c>
      <c r="T83" s="367">
        <v>28.128999999999998</v>
      </c>
      <c r="U83" s="19">
        <v>50.036000000000001</v>
      </c>
      <c r="V83" s="119">
        <v>19.66</v>
      </c>
      <c r="W83" s="368">
        <v>69.695999999999998</v>
      </c>
      <c r="X83" s="338">
        <f t="shared" si="50"/>
        <v>2.4157151610586583E-3</v>
      </c>
      <c r="Y83" s="316">
        <f t="shared" si="51"/>
        <v>1.7915299476792879E-3</v>
      </c>
      <c r="Z83" s="392">
        <f t="shared" si="52"/>
        <v>2.0704575321771434E-3</v>
      </c>
      <c r="AA83" s="316">
        <f t="shared" si="53"/>
        <v>8.1554270931450609E-3</v>
      </c>
      <c r="AB83" s="316">
        <f t="shared" si="54"/>
        <v>3.0534583522103631E-3</v>
      </c>
      <c r="AC83" s="392">
        <f t="shared" si="55"/>
        <v>5.5429094325691406E-3</v>
      </c>
      <c r="AE83" s="387">
        <f t="shared" si="56"/>
        <v>2.4117005318423566</v>
      </c>
      <c r="AF83" s="388">
        <f t="shared" si="56"/>
        <v>0.46029859615241786</v>
      </c>
      <c r="AG83" s="379">
        <f t="shared" si="56"/>
        <v>1.4777276120729497</v>
      </c>
      <c r="AI83" s="27">
        <f t="shared" si="57"/>
        <v>3.4411074612857817</v>
      </c>
      <c r="AJ83" s="28">
        <f t="shared" si="57"/>
        <v>4.6090380006846967</v>
      </c>
      <c r="AK83" s="395">
        <f t="shared" si="57"/>
        <v>3.9160517889461226</v>
      </c>
      <c r="AL83" s="28">
        <f t="shared" si="57"/>
        <v>3.0391156462585034</v>
      </c>
      <c r="AM83" s="28">
        <f t="shared" si="57"/>
        <v>3.5258249641319943</v>
      </c>
      <c r="AN83" s="395">
        <f t="shared" si="57"/>
        <v>3.1622504537205081</v>
      </c>
      <c r="AO83" s="377">
        <f>(AL83-AI83)/AI83</f>
        <v>-0.11682047699756307</v>
      </c>
      <c r="AP83" s="378">
        <f>(AM83-AJ83)/AJ83</f>
        <v>-0.23501933296965341</v>
      </c>
      <c r="AQ83" s="379">
        <f>(AN83-AK83)/AK83</f>
        <v>-0.19249013441379323</v>
      </c>
    </row>
    <row r="84" spans="1:43" ht="19.5" customHeight="1">
      <c r="A84" s="8" t="s">
        <v>217</v>
      </c>
      <c r="B84" s="19">
        <v>11.26</v>
      </c>
      <c r="C84" s="364">
        <v>7.43</v>
      </c>
      <c r="D84" s="368">
        <v>18.689999999999998</v>
      </c>
      <c r="E84" s="19">
        <v>108.72</v>
      </c>
      <c r="F84" s="362">
        <v>17.760000000000002</v>
      </c>
      <c r="G84" s="370">
        <v>126.48</v>
      </c>
      <c r="H84" s="338">
        <f t="shared" si="43"/>
        <v>5.5333843426845595E-4</v>
      </c>
      <c r="I84" s="316">
        <f t="shared" si="44"/>
        <v>5.2460007187656434E-4</v>
      </c>
      <c r="J84" s="392">
        <f t="shared" si="45"/>
        <v>5.4154480218402789E-4</v>
      </c>
      <c r="K84" s="316">
        <f t="shared" si="46"/>
        <v>5.3386497223136143E-3</v>
      </c>
      <c r="L84" s="316">
        <f t="shared" si="47"/>
        <v>1.3628379565718174E-3</v>
      </c>
      <c r="M84" s="392">
        <f t="shared" si="48"/>
        <v>3.7872424904173618E-3</v>
      </c>
      <c r="N84" s="387">
        <f t="shared" si="49"/>
        <v>8.6554174067495548</v>
      </c>
      <c r="O84" s="388">
        <f t="shared" si="49"/>
        <v>1.3903095558546437</v>
      </c>
      <c r="P84" s="379">
        <f t="shared" si="49"/>
        <v>5.7672552166934201</v>
      </c>
      <c r="R84" s="394">
        <v>2.6629999999999998</v>
      </c>
      <c r="S84" s="362">
        <v>2.7679999999999998</v>
      </c>
      <c r="T84" s="367">
        <v>5.4309999999999992</v>
      </c>
      <c r="U84" s="19">
        <v>30.986999999999998</v>
      </c>
      <c r="V84" s="119">
        <v>32.978999999999999</v>
      </c>
      <c r="W84" s="368">
        <v>63.965999999999994</v>
      </c>
      <c r="X84" s="338">
        <f t="shared" si="50"/>
        <v>4.3863694762711079E-4</v>
      </c>
      <c r="Y84" s="316">
        <f t="shared" si="51"/>
        <v>3.6833951535142757E-4</v>
      </c>
      <c r="Z84" s="392">
        <f t="shared" si="52"/>
        <v>3.9975309670639076E-4</v>
      </c>
      <c r="AA84" s="316">
        <f t="shared" si="53"/>
        <v>5.050607948982452E-3</v>
      </c>
      <c r="AB84" s="316">
        <f t="shared" si="54"/>
        <v>5.1220754322251049E-3</v>
      </c>
      <c r="AC84" s="392">
        <f t="shared" si="55"/>
        <v>5.08720363813874E-3</v>
      </c>
      <c r="AE84" s="387">
        <f t="shared" si="56"/>
        <v>10.636124671423207</v>
      </c>
      <c r="AF84" s="388">
        <f t="shared" si="56"/>
        <v>10.914378612716764</v>
      </c>
      <c r="AG84" s="379">
        <f t="shared" si="56"/>
        <v>10.777941447247285</v>
      </c>
      <c r="AI84" s="27">
        <f t="shared" si="57"/>
        <v>2.3650088809946714</v>
      </c>
      <c r="AJ84" s="28">
        <f t="shared" si="57"/>
        <v>3.7254374158815611</v>
      </c>
      <c r="AK84" s="395">
        <f t="shared" si="57"/>
        <v>2.9058319957196361</v>
      </c>
      <c r="AL84" s="28">
        <f t="shared" si="57"/>
        <v>2.8501655629139071</v>
      </c>
      <c r="AM84" s="28">
        <f t="shared" si="57"/>
        <v>18.569256756756754</v>
      </c>
      <c r="AN84" s="395">
        <f t="shared" si="57"/>
        <v>5.0574003795066407</v>
      </c>
      <c r="AO84" s="377">
        <f t="shared" ref="AO84:AQ97" si="71">(AL84-AI84)/AI84</f>
        <v>0.20513947571951158</v>
      </c>
      <c r="AP84" s="378">
        <f t="shared" si="71"/>
        <v>3.9844500615138254</v>
      </c>
      <c r="AQ84" s="379">
        <f t="shared" si="71"/>
        <v>0.74043110095708187</v>
      </c>
    </row>
    <row r="85" spans="1:43" ht="19.5" customHeight="1">
      <c r="A85" s="8" t="s">
        <v>212</v>
      </c>
      <c r="B85" s="19">
        <v>81.2</v>
      </c>
      <c r="C85" s="364">
        <v>6.75</v>
      </c>
      <c r="D85" s="368">
        <v>87.95</v>
      </c>
      <c r="E85" s="19">
        <v>69.84</v>
      </c>
      <c r="F85" s="362">
        <v>33.56</v>
      </c>
      <c r="G85" s="370">
        <v>103.4</v>
      </c>
      <c r="H85" s="338">
        <f t="shared" si="43"/>
        <v>3.9903268972112452E-3</v>
      </c>
      <c r="I85" s="316">
        <f t="shared" si="44"/>
        <v>4.765882214221816E-4</v>
      </c>
      <c r="J85" s="392">
        <f t="shared" si="45"/>
        <v>2.5483609070136573E-3</v>
      </c>
      <c r="K85" s="316">
        <f t="shared" si="46"/>
        <v>3.4294637289034474E-3</v>
      </c>
      <c r="L85" s="316">
        <f t="shared" si="47"/>
        <v>2.5752726251435918E-3</v>
      </c>
      <c r="M85" s="392">
        <f t="shared" si="48"/>
        <v>3.0961485887820621E-3</v>
      </c>
      <c r="N85" s="387">
        <f t="shared" si="49"/>
        <v>-0.13990147783251231</v>
      </c>
      <c r="O85" s="388">
        <f t="shared" si="49"/>
        <v>3.9718518518518522</v>
      </c>
      <c r="P85" s="379">
        <f t="shared" si="49"/>
        <v>0.17566799317794204</v>
      </c>
      <c r="R85" s="394">
        <v>37.245999999999995</v>
      </c>
      <c r="S85" s="362">
        <v>6.7560000000000002</v>
      </c>
      <c r="T85" s="367">
        <v>44.001999999999995</v>
      </c>
      <c r="U85" s="19">
        <v>35.573</v>
      </c>
      <c r="V85" s="119">
        <v>23.535</v>
      </c>
      <c r="W85" s="368">
        <v>59.108000000000004</v>
      </c>
      <c r="X85" s="338">
        <f t="shared" si="50"/>
        <v>6.1349875145773067E-3</v>
      </c>
      <c r="Y85" s="316">
        <f t="shared" si="51"/>
        <v>8.9902520437653351E-4</v>
      </c>
      <c r="Z85" s="392">
        <f t="shared" si="52"/>
        <v>3.2388023865355564E-3</v>
      </c>
      <c r="AA85" s="316">
        <f t="shared" si="53"/>
        <v>5.7980855381015517E-3</v>
      </c>
      <c r="AB85" s="316">
        <f t="shared" si="54"/>
        <v>3.655297167816424E-3</v>
      </c>
      <c r="AC85" s="392">
        <f t="shared" si="55"/>
        <v>4.7008478354610989E-3</v>
      </c>
      <c r="AE85" s="387">
        <f t="shared" si="56"/>
        <v>-4.4917575041615074E-2</v>
      </c>
      <c r="AF85" s="388">
        <f t="shared" si="56"/>
        <v>2.4835701598579041</v>
      </c>
      <c r="AG85" s="379">
        <f t="shared" si="56"/>
        <v>0.3433025771555841</v>
      </c>
      <c r="AI85" s="27">
        <f t="shared" si="57"/>
        <v>4.5869458128078815</v>
      </c>
      <c r="AJ85" s="28">
        <f t="shared" si="57"/>
        <v>10.00888888888889</v>
      </c>
      <c r="AK85" s="395">
        <f t="shared" si="57"/>
        <v>5.003069926094371</v>
      </c>
      <c r="AL85" s="28">
        <f t="shared" si="57"/>
        <v>5.093499427262314</v>
      </c>
      <c r="AM85" s="28">
        <f t="shared" si="57"/>
        <v>7.0128128724672223</v>
      </c>
      <c r="AN85" s="395">
        <f t="shared" si="57"/>
        <v>5.7164410058027082</v>
      </c>
      <c r="AO85" s="377">
        <f t="shared" si="71"/>
        <v>0.11043374723111185</v>
      </c>
      <c r="AP85" s="378">
        <f t="shared" si="71"/>
        <v>-0.29934152029079714</v>
      </c>
      <c r="AQ85" s="379">
        <f t="shared" si="71"/>
        <v>0.14258666983398088</v>
      </c>
    </row>
    <row r="86" spans="1:43" ht="19.5" customHeight="1">
      <c r="A86" s="8" t="s">
        <v>209</v>
      </c>
      <c r="B86" s="19">
        <v>659.42</v>
      </c>
      <c r="C86" s="364">
        <v>312.89000000000004</v>
      </c>
      <c r="D86" s="368">
        <v>972.31</v>
      </c>
      <c r="E86" s="19">
        <v>95.53</v>
      </c>
      <c r="F86" s="362">
        <v>148.28</v>
      </c>
      <c r="G86" s="370">
        <v>243.81</v>
      </c>
      <c r="H86" s="338">
        <f t="shared" si="43"/>
        <v>3.2405189194076839E-2</v>
      </c>
      <c r="I86" s="316">
        <f t="shared" si="44"/>
        <v>2.2091805718635026E-2</v>
      </c>
      <c r="J86" s="392">
        <f t="shared" si="45"/>
        <v>2.8172789010783957E-2</v>
      </c>
      <c r="K86" s="316">
        <f t="shared" si="46"/>
        <v>4.6909603382323355E-3</v>
      </c>
      <c r="L86" s="316">
        <f t="shared" si="47"/>
        <v>1.1378469155431817E-2</v>
      </c>
      <c r="M86" s="392">
        <f t="shared" si="48"/>
        <v>7.3005027797964656E-3</v>
      </c>
      <c r="N86" s="387">
        <f t="shared" si="49"/>
        <v>-0.85513026599132569</v>
      </c>
      <c r="O86" s="388">
        <f t="shared" si="49"/>
        <v>-0.52609543289974114</v>
      </c>
      <c r="P86" s="379">
        <f t="shared" si="49"/>
        <v>-0.74924663944626713</v>
      </c>
      <c r="R86" s="394">
        <v>127.57899999999999</v>
      </c>
      <c r="S86" s="362">
        <v>80.894000000000005</v>
      </c>
      <c r="T86" s="367">
        <v>208.47300000000001</v>
      </c>
      <c r="U86" s="19">
        <v>13.935</v>
      </c>
      <c r="V86" s="119">
        <v>28.32</v>
      </c>
      <c r="W86" s="368">
        <v>42.255000000000003</v>
      </c>
      <c r="X86" s="338">
        <f t="shared" si="50"/>
        <v>2.1014218228058268E-2</v>
      </c>
      <c r="Y86" s="316">
        <f t="shared" si="51"/>
        <v>1.0764615879638145E-2</v>
      </c>
      <c r="Z86" s="392">
        <f t="shared" si="52"/>
        <v>1.5344821824649498E-2</v>
      </c>
      <c r="AA86" s="316">
        <f t="shared" si="53"/>
        <v>2.2712822076700061E-3</v>
      </c>
      <c r="AB86" s="316">
        <f t="shared" si="54"/>
        <v>4.3984710343131983E-3</v>
      </c>
      <c r="AC86" s="392">
        <f t="shared" si="55"/>
        <v>3.3605319971477423E-3</v>
      </c>
      <c r="AE86" s="387">
        <f t="shared" si="56"/>
        <v>-0.89077355991189766</v>
      </c>
      <c r="AF86" s="388">
        <f t="shared" si="56"/>
        <v>-0.64991223082058003</v>
      </c>
      <c r="AG86" s="379">
        <f t="shared" si="56"/>
        <v>-0.79731188211423065</v>
      </c>
      <c r="AI86" s="27">
        <f t="shared" si="57"/>
        <v>1.9347153559188379</v>
      </c>
      <c r="AJ86" s="28">
        <f t="shared" si="57"/>
        <v>2.5853814439579406</v>
      </c>
      <c r="AK86" s="395">
        <f t="shared" si="57"/>
        <v>2.1441001326737359</v>
      </c>
      <c r="AL86" s="28">
        <f t="shared" si="57"/>
        <v>1.458704072019261</v>
      </c>
      <c r="AM86" s="28">
        <f t="shared" si="57"/>
        <v>1.9099001888319393</v>
      </c>
      <c r="AN86" s="395">
        <f t="shared" si="57"/>
        <v>1.7331118493909192</v>
      </c>
      <c r="AO86" s="377">
        <f t="shared" si="71"/>
        <v>-0.24603685624519631</v>
      </c>
      <c r="AP86" s="378">
        <f t="shared" si="71"/>
        <v>-0.26126947600115524</v>
      </c>
      <c r="AQ86" s="379">
        <f t="shared" si="71"/>
        <v>-0.19168334399117173</v>
      </c>
    </row>
    <row r="87" spans="1:43" ht="19.5" customHeight="1">
      <c r="A87" s="8" t="s">
        <v>229</v>
      </c>
      <c r="B87" s="19">
        <v>121.51</v>
      </c>
      <c r="C87" s="364">
        <v>0.03</v>
      </c>
      <c r="D87" s="368">
        <v>121.54</v>
      </c>
      <c r="E87" s="19">
        <v>119.7</v>
      </c>
      <c r="F87" s="362"/>
      <c r="G87" s="370">
        <v>119.7</v>
      </c>
      <c r="H87" s="338">
        <f t="shared" si="43"/>
        <v>5.9712391783268278E-3</v>
      </c>
      <c r="I87" s="316">
        <f t="shared" si="44"/>
        <v>2.1181698729874738E-6</v>
      </c>
      <c r="J87" s="392">
        <f t="shared" si="45"/>
        <v>3.5216348452352464E-3</v>
      </c>
      <c r="K87" s="316">
        <f t="shared" si="46"/>
        <v>5.8778179889711147E-3</v>
      </c>
      <c r="L87" s="316">
        <f t="shared" si="47"/>
        <v>0</v>
      </c>
      <c r="M87" s="392">
        <f t="shared" si="48"/>
        <v>3.5842261709595051E-3</v>
      </c>
      <c r="N87" s="387">
        <f t="shared" si="49"/>
        <v>-1.4895893342111778E-2</v>
      </c>
      <c r="O87" s="388">
        <f t="shared" si="49"/>
        <v>-1</v>
      </c>
      <c r="P87" s="379">
        <f t="shared" si="49"/>
        <v>-1.5139048872799106E-2</v>
      </c>
      <c r="R87" s="394">
        <v>29.972000000000001</v>
      </c>
      <c r="S87" s="362">
        <v>6.0000000000000001E-3</v>
      </c>
      <c r="T87" s="367">
        <v>29.978000000000002</v>
      </c>
      <c r="U87" s="19">
        <v>36.198</v>
      </c>
      <c r="V87" s="119"/>
      <c r="W87" s="368">
        <v>36.198</v>
      </c>
      <c r="X87" s="338">
        <f t="shared" si="50"/>
        <v>4.9368481390461008E-3</v>
      </c>
      <c r="Y87" s="316">
        <f t="shared" si="51"/>
        <v>7.9842380495251651E-7</v>
      </c>
      <c r="Z87" s="392">
        <f t="shared" si="52"/>
        <v>2.2065546553239153E-3</v>
      </c>
      <c r="AA87" s="316">
        <f t="shared" si="53"/>
        <v>5.8999550307311712E-3</v>
      </c>
      <c r="AB87" s="316">
        <f t="shared" si="54"/>
        <v>0</v>
      </c>
      <c r="AC87" s="392">
        <f t="shared" si="55"/>
        <v>2.8788199558100573E-3</v>
      </c>
      <c r="AE87" s="387">
        <f t="shared" si="56"/>
        <v>0.20772721206459357</v>
      </c>
      <c r="AF87" s="388">
        <f t="shared" si="56"/>
        <v>-1</v>
      </c>
      <c r="AG87" s="379">
        <f t="shared" si="56"/>
        <v>0.20748548935886313</v>
      </c>
      <c r="AI87" s="27">
        <f t="shared" si="57"/>
        <v>2.4666282610484731</v>
      </c>
      <c r="AJ87" s="28">
        <f t="shared" si="57"/>
        <v>2</v>
      </c>
      <c r="AK87" s="395">
        <f t="shared" si="57"/>
        <v>2.4665130821128849</v>
      </c>
      <c r="AL87" s="28">
        <f t="shared" si="57"/>
        <v>3.0240601503759397</v>
      </c>
      <c r="AM87" s="28"/>
      <c r="AN87" s="395">
        <f t="shared" si="57"/>
        <v>3.0240601503759397</v>
      </c>
      <c r="AO87" s="377">
        <f t="shared" si="71"/>
        <v>0.22598941969898728</v>
      </c>
      <c r="AP87" s="378">
        <f t="shared" si="71"/>
        <v>-1</v>
      </c>
      <c r="AQ87" s="379">
        <f t="shared" si="71"/>
        <v>0.22604666981350213</v>
      </c>
    </row>
    <row r="88" spans="1:43" ht="19.5" customHeight="1">
      <c r="A88" s="8" t="s">
        <v>218</v>
      </c>
      <c r="B88" s="19">
        <v>13.2</v>
      </c>
      <c r="C88" s="364">
        <v>65.510000000000005</v>
      </c>
      <c r="D88" s="368">
        <v>78.710000000000008</v>
      </c>
      <c r="E88" s="19">
        <v>16.88</v>
      </c>
      <c r="F88" s="362">
        <v>37.04</v>
      </c>
      <c r="G88" s="370">
        <v>53.92</v>
      </c>
      <c r="H88" s="338">
        <f t="shared" si="43"/>
        <v>6.4867383058113837E-4</v>
      </c>
      <c r="I88" s="316">
        <f t="shared" si="44"/>
        <v>4.6253769459803137E-3</v>
      </c>
      <c r="J88" s="392">
        <f t="shared" si="45"/>
        <v>2.2806308924507674E-3</v>
      </c>
      <c r="K88" s="316">
        <f t="shared" si="46"/>
        <v>8.2888527697437271E-4</v>
      </c>
      <c r="L88" s="316">
        <f t="shared" si="47"/>
        <v>2.8423151977150962E-3</v>
      </c>
      <c r="M88" s="392">
        <f t="shared" si="48"/>
        <v>1.6145486644790017E-3</v>
      </c>
      <c r="N88" s="387">
        <f t="shared" si="49"/>
        <v>0.27878787878787881</v>
      </c>
      <c r="O88" s="388">
        <f t="shared" si="49"/>
        <v>-0.43459013891009013</v>
      </c>
      <c r="P88" s="379">
        <f t="shared" si="49"/>
        <v>-0.31495362723923265</v>
      </c>
      <c r="R88" s="394">
        <v>11.956</v>
      </c>
      <c r="S88" s="362">
        <v>51.274999999999999</v>
      </c>
      <c r="T88" s="367">
        <v>63.230999999999995</v>
      </c>
      <c r="U88" s="19">
        <v>10.653</v>
      </c>
      <c r="V88" s="119">
        <v>25.304000000000002</v>
      </c>
      <c r="W88" s="368">
        <v>35.957000000000001</v>
      </c>
      <c r="X88" s="338">
        <f t="shared" si="50"/>
        <v>1.96933659250084E-3</v>
      </c>
      <c r="Y88" s="316">
        <f t="shared" si="51"/>
        <v>6.8231967664900469E-3</v>
      </c>
      <c r="Z88" s="392">
        <f t="shared" si="52"/>
        <v>4.6541683037823233E-3</v>
      </c>
      <c r="AA88" s="316">
        <f t="shared" si="53"/>
        <v>1.7363451279733459E-3</v>
      </c>
      <c r="AB88" s="316">
        <f t="shared" si="54"/>
        <v>3.9300462942182621E-3</v>
      </c>
      <c r="AC88" s="392">
        <f t="shared" si="55"/>
        <v>2.8596532723095813E-3</v>
      </c>
      <c r="AE88" s="387">
        <f t="shared" si="56"/>
        <v>-0.10898293743726992</v>
      </c>
      <c r="AF88" s="388">
        <f t="shared" si="56"/>
        <v>-0.50650414431984392</v>
      </c>
      <c r="AG88" s="379">
        <f t="shared" si="56"/>
        <v>-0.43133905837326619</v>
      </c>
      <c r="AI88" s="27">
        <f t="shared" si="57"/>
        <v>9.0575757575757585</v>
      </c>
      <c r="AJ88" s="28">
        <f t="shared" si="57"/>
        <v>7.8270493054495489</v>
      </c>
      <c r="AK88" s="395">
        <f t="shared" si="57"/>
        <v>8.0334137974844353</v>
      </c>
      <c r="AL88" s="28">
        <f t="shared" si="57"/>
        <v>6.3110189573459721</v>
      </c>
      <c r="AM88" s="28">
        <f t="shared" si="57"/>
        <v>6.8315334773218153</v>
      </c>
      <c r="AN88" s="395">
        <f t="shared" si="57"/>
        <v>6.6685830860534123</v>
      </c>
      <c r="AO88" s="377">
        <f t="shared" si="71"/>
        <v>-0.30323310273530596</v>
      </c>
      <c r="AP88" s="378">
        <f t="shared" si="71"/>
        <v>-0.12718916021579296</v>
      </c>
      <c r="AQ88" s="379">
        <f t="shared" si="71"/>
        <v>-0.16989423747328974</v>
      </c>
    </row>
    <row r="89" spans="1:43" ht="19.5" customHeight="1">
      <c r="A89" s="8" t="s">
        <v>219</v>
      </c>
      <c r="B89" s="19">
        <v>63.6</v>
      </c>
      <c r="C89" s="364">
        <v>4.09</v>
      </c>
      <c r="D89" s="368">
        <v>67.69</v>
      </c>
      <c r="E89" s="19">
        <v>81</v>
      </c>
      <c r="F89" s="362">
        <v>5.85</v>
      </c>
      <c r="G89" s="370">
        <v>86.85</v>
      </c>
      <c r="H89" s="338">
        <f t="shared" si="43"/>
        <v>3.1254284564363943E-3</v>
      </c>
      <c r="I89" s="316">
        <f t="shared" si="44"/>
        <v>2.8877715935062557E-4</v>
      </c>
      <c r="J89" s="392">
        <f t="shared" si="45"/>
        <v>1.961325182441779E-3</v>
      </c>
      <c r="K89" s="316">
        <f t="shared" si="46"/>
        <v>3.9774708196045139E-3</v>
      </c>
      <c r="L89" s="316">
        <f t="shared" si="47"/>
        <v>4.4890777285727087E-4</v>
      </c>
      <c r="M89" s="392">
        <f t="shared" si="48"/>
        <v>2.6005851541172345E-3</v>
      </c>
      <c r="N89" s="387">
        <f t="shared" si="49"/>
        <v>0.27358490566037735</v>
      </c>
      <c r="O89" s="388">
        <f t="shared" si="49"/>
        <v>0.43031784841075793</v>
      </c>
      <c r="P89" s="379">
        <f t="shared" si="49"/>
        <v>0.28305510415127783</v>
      </c>
      <c r="R89" s="394">
        <v>15.628</v>
      </c>
      <c r="S89" s="362">
        <v>2.085</v>
      </c>
      <c r="T89" s="367">
        <v>17.713000000000001</v>
      </c>
      <c r="U89" s="19">
        <v>33.844999999999999</v>
      </c>
      <c r="V89" s="119">
        <v>2.0659999999999998</v>
      </c>
      <c r="W89" s="368">
        <v>35.911000000000001</v>
      </c>
      <c r="X89" s="338">
        <f t="shared" si="50"/>
        <v>2.5741713171297366E-3</v>
      </c>
      <c r="Y89" s="316">
        <f t="shared" si="51"/>
        <v>2.7745227222099946E-4</v>
      </c>
      <c r="Z89" s="392">
        <f t="shared" si="52"/>
        <v>1.3037795253103114E-3</v>
      </c>
      <c r="AA89" s="316">
        <f t="shared" si="53"/>
        <v>5.5164367648791778E-3</v>
      </c>
      <c r="AB89" s="316">
        <f t="shared" si="54"/>
        <v>3.2087715949474105E-4</v>
      </c>
      <c r="AC89" s="392">
        <f t="shared" si="55"/>
        <v>2.8559949011850091E-3</v>
      </c>
      <c r="AE89" s="387">
        <f t="shared" si="56"/>
        <v>1.1656641924750446</v>
      </c>
      <c r="AF89" s="388">
        <f t="shared" si="56"/>
        <v>-9.1127098321343546E-3</v>
      </c>
      <c r="AG89" s="379">
        <f t="shared" si="56"/>
        <v>1.0273810195901316</v>
      </c>
      <c r="AI89" s="27">
        <f t="shared" si="57"/>
        <v>2.4572327044025157</v>
      </c>
      <c r="AJ89" s="28">
        <f t="shared" si="57"/>
        <v>5.0977995110024459</v>
      </c>
      <c r="AK89" s="395">
        <f t="shared" si="57"/>
        <v>2.6167823903087606</v>
      </c>
      <c r="AL89" s="28">
        <f t="shared" si="57"/>
        <v>4.1783950617283949</v>
      </c>
      <c r="AM89" s="28">
        <f t="shared" si="57"/>
        <v>3.5316239316239315</v>
      </c>
      <c r="AN89" s="395">
        <f t="shared" si="57"/>
        <v>4.1348301669545195</v>
      </c>
      <c r="AO89" s="377">
        <f t="shared" si="71"/>
        <v>0.70044744001744252</v>
      </c>
      <c r="AP89" s="378">
        <f t="shared" si="71"/>
        <v>-0.30722580909631286</v>
      </c>
      <c r="AQ89" s="379">
        <f t="shared" si="71"/>
        <v>0.5801199909735868</v>
      </c>
    </row>
    <row r="90" spans="1:43" ht="19.5" customHeight="1">
      <c r="A90" s="8" t="s">
        <v>211</v>
      </c>
      <c r="B90" s="19">
        <v>42.47</v>
      </c>
      <c r="C90" s="364">
        <v>81.66</v>
      </c>
      <c r="D90" s="368">
        <v>124.13</v>
      </c>
      <c r="E90" s="19">
        <v>26.06</v>
      </c>
      <c r="F90" s="362">
        <v>49.96</v>
      </c>
      <c r="G90" s="370">
        <v>76.02</v>
      </c>
      <c r="H90" s="338">
        <f t="shared" si="43"/>
        <v>2.0870589079379507E-3</v>
      </c>
      <c r="I90" s="316">
        <f t="shared" si="44"/>
        <v>5.7656583942719032E-3</v>
      </c>
      <c r="J90" s="392">
        <f t="shared" si="45"/>
        <v>3.5966803796202988E-3</v>
      </c>
      <c r="K90" s="316">
        <f t="shared" si="46"/>
        <v>1.2796653031962176E-3</v>
      </c>
      <c r="L90" s="316">
        <f t="shared" si="47"/>
        <v>3.833749116572522E-3</v>
      </c>
      <c r="M90" s="392">
        <f t="shared" si="48"/>
        <v>2.2762980243637558E-3</v>
      </c>
      <c r="N90" s="387">
        <f t="shared" si="49"/>
        <v>-0.38639039321874263</v>
      </c>
      <c r="O90" s="388">
        <f t="shared" si="49"/>
        <v>-0.38819495469017873</v>
      </c>
      <c r="P90" s="379">
        <f t="shared" si="49"/>
        <v>-0.387577539676146</v>
      </c>
      <c r="R90" s="394">
        <v>19.182000000000002</v>
      </c>
      <c r="S90" s="362">
        <v>25.925999999999998</v>
      </c>
      <c r="T90" s="367">
        <v>45.108000000000004</v>
      </c>
      <c r="U90" s="19">
        <v>6.6970000000000001</v>
      </c>
      <c r="V90" s="119">
        <v>27.656000000000002</v>
      </c>
      <c r="W90" s="368">
        <v>34.353000000000002</v>
      </c>
      <c r="X90" s="338">
        <f t="shared" si="50"/>
        <v>3.1595696317623886E-3</v>
      </c>
      <c r="Y90" s="316">
        <f t="shared" si="51"/>
        <v>3.4499892611998231E-3</v>
      </c>
      <c r="Z90" s="392">
        <f t="shared" si="52"/>
        <v>3.3202104007055569E-3</v>
      </c>
      <c r="AA90" s="316">
        <f t="shared" si="53"/>
        <v>1.0915519874249034E-3</v>
      </c>
      <c r="AB90" s="316">
        <f t="shared" si="54"/>
        <v>4.2953430411357988E-3</v>
      </c>
      <c r="AC90" s="392">
        <f t="shared" si="55"/>
        <v>2.7320874617918918E-3</v>
      </c>
      <c r="AE90" s="387">
        <f t="shared" si="56"/>
        <v>-0.65087060786153694</v>
      </c>
      <c r="AF90" s="388">
        <f t="shared" si="56"/>
        <v>6.6728380776055085E-2</v>
      </c>
      <c r="AG90" s="379">
        <f t="shared" si="56"/>
        <v>-0.2384277733439745</v>
      </c>
      <c r="AI90" s="27">
        <f t="shared" si="57"/>
        <v>4.516599952907935</v>
      </c>
      <c r="AJ90" s="28">
        <f t="shared" si="57"/>
        <v>3.1748714180749449</v>
      </c>
      <c r="AK90" s="395">
        <f t="shared" si="57"/>
        <v>3.6339321678885046</v>
      </c>
      <c r="AL90" s="28">
        <f t="shared" si="57"/>
        <v>2.569838833461243</v>
      </c>
      <c r="AM90" s="28">
        <f t="shared" si="57"/>
        <v>5.5356285028022425</v>
      </c>
      <c r="AN90" s="395">
        <f t="shared" si="57"/>
        <v>4.5189423835832683</v>
      </c>
      <c r="AO90" s="377">
        <f t="shared" si="71"/>
        <v>-0.43102358848347938</v>
      </c>
      <c r="AP90" s="378">
        <f t="shared" si="71"/>
        <v>0.74357565200505715</v>
      </c>
      <c r="AQ90" s="379">
        <f t="shared" si="71"/>
        <v>0.243540653707083</v>
      </c>
    </row>
    <row r="91" spans="1:43" ht="19.5" customHeight="1">
      <c r="A91" s="8" t="s">
        <v>227</v>
      </c>
      <c r="B91" s="19"/>
      <c r="C91" s="364"/>
      <c r="D91" s="368"/>
      <c r="E91" s="19">
        <v>129.38</v>
      </c>
      <c r="F91" s="362"/>
      <c r="G91" s="370">
        <v>129.38</v>
      </c>
      <c r="H91" s="338">
        <f t="shared" si="43"/>
        <v>0</v>
      </c>
      <c r="I91" s="316">
        <f t="shared" si="44"/>
        <v>0</v>
      </c>
      <c r="J91" s="392">
        <f t="shared" si="45"/>
        <v>0</v>
      </c>
      <c r="K91" s="316">
        <f t="shared" si="46"/>
        <v>6.3531503042028635E-3</v>
      </c>
      <c r="L91" s="316">
        <f t="shared" si="47"/>
        <v>0</v>
      </c>
      <c r="M91" s="392">
        <f t="shared" si="48"/>
        <v>3.8740783792710169E-3</v>
      </c>
      <c r="N91" s="387"/>
      <c r="O91" s="388"/>
      <c r="P91" s="379"/>
      <c r="R91" s="394"/>
      <c r="S91" s="362"/>
      <c r="T91" s="367"/>
      <c r="U91" s="19">
        <v>29.18</v>
      </c>
      <c r="V91" s="119"/>
      <c r="W91" s="368">
        <v>29.18</v>
      </c>
      <c r="X91" s="338">
        <f t="shared" si="50"/>
        <v>0</v>
      </c>
      <c r="Y91" s="316">
        <f t="shared" si="51"/>
        <v>0</v>
      </c>
      <c r="Z91" s="392">
        <f t="shared" si="52"/>
        <v>0</v>
      </c>
      <c r="AA91" s="316">
        <f t="shared" si="53"/>
        <v>4.7560828718916951E-3</v>
      </c>
      <c r="AB91" s="316">
        <f t="shared" si="54"/>
        <v>0</v>
      </c>
      <c r="AC91" s="392">
        <f t="shared" si="55"/>
        <v>2.320679769891637E-3</v>
      </c>
      <c r="AE91" s="387"/>
      <c r="AF91" s="388"/>
      <c r="AG91" s="379"/>
      <c r="AI91" s="27"/>
      <c r="AJ91" s="28"/>
      <c r="AK91" s="395"/>
      <c r="AL91" s="28">
        <f t="shared" si="57"/>
        <v>2.2553717730715723</v>
      </c>
      <c r="AM91" s="28"/>
      <c r="AN91" s="395">
        <f t="shared" si="57"/>
        <v>2.2553717730715723</v>
      </c>
      <c r="AO91" s="377"/>
      <c r="AP91" s="378"/>
      <c r="AQ91" s="379"/>
    </row>
    <row r="92" spans="1:43" ht="19.5" customHeight="1">
      <c r="A92" s="8" t="s">
        <v>228</v>
      </c>
      <c r="B92" s="19">
        <v>4.95</v>
      </c>
      <c r="C92" s="364">
        <v>1.37</v>
      </c>
      <c r="D92" s="368">
        <v>6.32</v>
      </c>
      <c r="E92" s="19">
        <v>39.17</v>
      </c>
      <c r="F92" s="362">
        <v>38.82</v>
      </c>
      <c r="G92" s="370">
        <v>77.990000000000009</v>
      </c>
      <c r="H92" s="338">
        <f t="shared" si="43"/>
        <v>2.4325268646792692E-4</v>
      </c>
      <c r="I92" s="316">
        <f t="shared" si="44"/>
        <v>9.6729757533094645E-5</v>
      </c>
      <c r="J92" s="392">
        <f t="shared" si="45"/>
        <v>1.8312269394344871E-4</v>
      </c>
      <c r="K92" s="316">
        <f t="shared" si="46"/>
        <v>1.9234263210359112E-3</v>
      </c>
      <c r="L92" s="316">
        <f t="shared" si="47"/>
        <v>2.9789059388579927E-3</v>
      </c>
      <c r="M92" s="392">
        <f t="shared" si="48"/>
        <v>2.3352865419643425E-3</v>
      </c>
      <c r="N92" s="387">
        <f t="shared" si="49"/>
        <v>6.9131313131313128</v>
      </c>
      <c r="O92" s="388">
        <f t="shared" si="49"/>
        <v>27.335766423357665</v>
      </c>
      <c r="P92" s="379">
        <f t="shared" si="49"/>
        <v>11.340189873417723</v>
      </c>
      <c r="R92" s="394">
        <v>3.355</v>
      </c>
      <c r="S92" s="362">
        <v>3.0540000000000003</v>
      </c>
      <c r="T92" s="367">
        <v>6.4090000000000007</v>
      </c>
      <c r="U92" s="19">
        <v>8.5080000000000009</v>
      </c>
      <c r="V92" s="119">
        <v>15.894</v>
      </c>
      <c r="W92" s="368">
        <v>24.402000000000001</v>
      </c>
      <c r="X92" s="338">
        <f t="shared" si="50"/>
        <v>5.526199621813582E-4</v>
      </c>
      <c r="Y92" s="316">
        <f t="shared" si="51"/>
        <v>4.0639771672083092E-4</v>
      </c>
      <c r="Z92" s="392">
        <f t="shared" si="52"/>
        <v>4.7173956854930198E-4</v>
      </c>
      <c r="AA92" s="316">
        <f t="shared" si="53"/>
        <v>1.3867290292684904E-3</v>
      </c>
      <c r="AB92" s="316">
        <f t="shared" si="54"/>
        <v>2.4685486800626404E-3</v>
      </c>
      <c r="AC92" s="392">
        <f t="shared" si="55"/>
        <v>1.9406863517784688E-3</v>
      </c>
      <c r="AE92" s="387">
        <f t="shared" si="56"/>
        <v>1.5359165424739196</v>
      </c>
      <c r="AF92" s="388">
        <f t="shared" si="56"/>
        <v>4.2043222003929266</v>
      </c>
      <c r="AG92" s="379">
        <f t="shared" si="56"/>
        <v>2.8074582618193165</v>
      </c>
      <c r="AI92" s="27">
        <f t="shared" si="57"/>
        <v>6.7777777777777768</v>
      </c>
      <c r="AJ92" s="28">
        <f t="shared" si="57"/>
        <v>22.29197080291971</v>
      </c>
      <c r="AK92" s="395">
        <f t="shared" si="57"/>
        <v>10.140822784810126</v>
      </c>
      <c r="AL92" s="28">
        <f t="shared" si="57"/>
        <v>2.1720704620883331</v>
      </c>
      <c r="AM92" s="28">
        <f t="shared" si="57"/>
        <v>4.0942812982998458</v>
      </c>
      <c r="AN92" s="395">
        <f t="shared" si="57"/>
        <v>3.1288626747018844</v>
      </c>
      <c r="AO92" s="377">
        <f t="shared" si="71"/>
        <v>-0.67953058756073759</v>
      </c>
      <c r="AP92" s="378">
        <f t="shared" si="71"/>
        <v>-0.81633381209329448</v>
      </c>
      <c r="AQ92" s="379">
        <f t="shared" si="71"/>
        <v>-0.69145869708041952</v>
      </c>
    </row>
    <row r="93" spans="1:43" ht="19.5" customHeight="1">
      <c r="A93" s="8" t="s">
        <v>214</v>
      </c>
      <c r="B93" s="19"/>
      <c r="C93" s="364"/>
      <c r="D93" s="368"/>
      <c r="E93" s="19">
        <v>31.5</v>
      </c>
      <c r="F93" s="362"/>
      <c r="G93" s="370">
        <v>31.5</v>
      </c>
      <c r="H93" s="338">
        <f t="shared" si="43"/>
        <v>0</v>
      </c>
      <c r="I93" s="316">
        <f t="shared" si="44"/>
        <v>0</v>
      </c>
      <c r="J93" s="392">
        <f t="shared" si="45"/>
        <v>0</v>
      </c>
      <c r="K93" s="316">
        <f t="shared" si="46"/>
        <v>1.5467942076239775E-3</v>
      </c>
      <c r="L93" s="316">
        <f t="shared" si="47"/>
        <v>0</v>
      </c>
      <c r="M93" s="392">
        <f t="shared" si="48"/>
        <v>9.4321741341039608E-4</v>
      </c>
      <c r="N93" s="387"/>
      <c r="O93" s="388"/>
      <c r="P93" s="379"/>
      <c r="R93" s="394"/>
      <c r="S93" s="362"/>
      <c r="T93" s="367"/>
      <c r="U93" s="19">
        <v>23.89</v>
      </c>
      <c r="V93" s="119"/>
      <c r="W93" s="368">
        <v>23.89</v>
      </c>
      <c r="X93" s="338">
        <f t="shared" si="50"/>
        <v>0</v>
      </c>
      <c r="Y93" s="316">
        <f t="shared" si="51"/>
        <v>0</v>
      </c>
      <c r="Z93" s="392">
        <f t="shared" si="52"/>
        <v>0</v>
      </c>
      <c r="AA93" s="316">
        <f t="shared" si="53"/>
        <v>3.8938594862745922E-3</v>
      </c>
      <c r="AB93" s="316">
        <f t="shared" si="54"/>
        <v>0</v>
      </c>
      <c r="AC93" s="392">
        <f t="shared" si="55"/>
        <v>1.8999670905658398E-3</v>
      </c>
      <c r="AE93" s="387"/>
      <c r="AF93" s="388"/>
      <c r="AG93" s="379"/>
      <c r="AI93" s="27"/>
      <c r="AJ93" s="28"/>
      <c r="AK93" s="395"/>
      <c r="AL93" s="28">
        <f t="shared" si="57"/>
        <v>7.5841269841269838</v>
      </c>
      <c r="AM93" s="28"/>
      <c r="AN93" s="395">
        <f t="shared" si="57"/>
        <v>7.5841269841269838</v>
      </c>
      <c r="AO93" s="377"/>
      <c r="AP93" s="378"/>
      <c r="AQ93" s="379"/>
    </row>
    <row r="94" spans="1:43" ht="19.5" customHeight="1">
      <c r="A94" s="8" t="s">
        <v>216</v>
      </c>
      <c r="B94" s="19">
        <v>87.47</v>
      </c>
      <c r="C94" s="364">
        <v>28.810000000000002</v>
      </c>
      <c r="D94" s="368">
        <v>116.28</v>
      </c>
      <c r="E94" s="19">
        <v>29.48</v>
      </c>
      <c r="F94" s="362">
        <v>15.17</v>
      </c>
      <c r="G94" s="370">
        <v>44.65</v>
      </c>
      <c r="H94" s="338">
        <f t="shared" si="43"/>
        <v>4.2984469667372857E-3</v>
      </c>
      <c r="I94" s="316">
        <f t="shared" si="44"/>
        <v>2.034149134692304E-3</v>
      </c>
      <c r="J94" s="392">
        <f t="shared" si="45"/>
        <v>3.3692257676810468E-3</v>
      </c>
      <c r="K94" s="316">
        <f t="shared" si="46"/>
        <v>1.4476029600239638E-3</v>
      </c>
      <c r="L94" s="316">
        <f t="shared" si="47"/>
        <v>1.1640907545717605E-3</v>
      </c>
      <c r="M94" s="392">
        <f t="shared" si="48"/>
        <v>1.3369732542467994E-3</v>
      </c>
      <c r="N94" s="387">
        <f t="shared" si="49"/>
        <v>-0.66297016119812502</v>
      </c>
      <c r="O94" s="388">
        <f t="shared" si="49"/>
        <v>-0.4734467198889275</v>
      </c>
      <c r="P94" s="379">
        <f t="shared" si="49"/>
        <v>-0.61601307189542476</v>
      </c>
      <c r="R94" s="394">
        <v>25.585999999999999</v>
      </c>
      <c r="S94" s="362">
        <v>12.659000000000001</v>
      </c>
      <c r="T94" s="367">
        <v>38.244999999999997</v>
      </c>
      <c r="U94" s="19">
        <v>10.795999999999999</v>
      </c>
      <c r="V94" s="119">
        <v>8.7270000000000003</v>
      </c>
      <c r="W94" s="368">
        <v>19.523</v>
      </c>
      <c r="X94" s="338">
        <f t="shared" si="50"/>
        <v>4.2144066624060297E-3</v>
      </c>
      <c r="Y94" s="316">
        <f t="shared" si="51"/>
        <v>1.6845411578156511E-3</v>
      </c>
      <c r="Z94" s="392">
        <f t="shared" si="52"/>
        <v>2.8150537992148623E-3</v>
      </c>
      <c r="AA94" s="316">
        <f t="shared" si="53"/>
        <v>1.7596528678870027E-3</v>
      </c>
      <c r="AB94" s="316">
        <f t="shared" si="54"/>
        <v>1.3554186693662176E-3</v>
      </c>
      <c r="AC94" s="392">
        <f t="shared" si="55"/>
        <v>1.5526604231526533E-3</v>
      </c>
      <c r="AE94" s="387">
        <f t="shared" si="56"/>
        <v>-0.57805049636519967</v>
      </c>
      <c r="AF94" s="388">
        <f t="shared" si="56"/>
        <v>-0.31060905284777629</v>
      </c>
      <c r="AG94" s="379">
        <f t="shared" si="56"/>
        <v>-0.48952804288142238</v>
      </c>
      <c r="AI94" s="27">
        <f t="shared" si="57"/>
        <v>2.9251171830341831</v>
      </c>
      <c r="AJ94" s="28">
        <f t="shared" si="57"/>
        <v>4.3939604304061088</v>
      </c>
      <c r="AK94" s="395">
        <f t="shared" si="57"/>
        <v>3.2890436876504987</v>
      </c>
      <c r="AL94" s="28">
        <f t="shared" si="57"/>
        <v>3.6621438263229305</v>
      </c>
      <c r="AM94" s="28">
        <f t="shared" si="57"/>
        <v>5.7528015820698748</v>
      </c>
      <c r="AN94" s="395">
        <f t="shared" si="57"/>
        <v>4.3724524076147819</v>
      </c>
      <c r="AO94" s="377">
        <f t="shared" si="71"/>
        <v>0.25196482642252299</v>
      </c>
      <c r="AP94" s="378">
        <f t="shared" si="71"/>
        <v>0.30925202290412435</v>
      </c>
      <c r="AQ94" s="379">
        <f t="shared" si="71"/>
        <v>0.32939930960242347</v>
      </c>
    </row>
    <row r="95" spans="1:43" ht="19.5" customHeight="1">
      <c r="A95" s="8" t="s">
        <v>195</v>
      </c>
      <c r="B95" s="19">
        <v>7.0299999999999994</v>
      </c>
      <c r="C95" s="364">
        <v>25.259999999999998</v>
      </c>
      <c r="D95" s="368">
        <v>32.29</v>
      </c>
      <c r="E95" s="19">
        <v>19.760000000000002</v>
      </c>
      <c r="F95" s="362">
        <v>27.259999999999998</v>
      </c>
      <c r="G95" s="370">
        <v>47.019999999999996</v>
      </c>
      <c r="H95" s="338">
        <f t="shared" si="43"/>
        <v>3.454679567413184E-4</v>
      </c>
      <c r="I95" s="316">
        <f t="shared" si="44"/>
        <v>1.7834990330554529E-3</v>
      </c>
      <c r="J95" s="392">
        <f t="shared" si="45"/>
        <v>9.3560629548005672E-4</v>
      </c>
      <c r="K95" s="316">
        <f t="shared" si="46"/>
        <v>9.7030646167142222E-4</v>
      </c>
      <c r="L95" s="316">
        <f t="shared" si="47"/>
        <v>2.0918334851434536E-3</v>
      </c>
      <c r="M95" s="392">
        <f t="shared" si="48"/>
        <v>1.4079391358272006E-3</v>
      </c>
      <c r="N95" s="387">
        <f t="shared" si="49"/>
        <v>1.8108108108108112</v>
      </c>
      <c r="O95" s="388">
        <f t="shared" si="49"/>
        <v>7.9176563737133818E-2</v>
      </c>
      <c r="P95" s="379">
        <f t="shared" si="49"/>
        <v>0.45617838340043348</v>
      </c>
      <c r="R95" s="394">
        <v>2.254</v>
      </c>
      <c r="S95" s="362">
        <v>8.0030000000000001</v>
      </c>
      <c r="T95" s="367">
        <v>10.257</v>
      </c>
      <c r="U95" s="19">
        <v>5.6959999999999997</v>
      </c>
      <c r="V95" s="119">
        <v>10.102</v>
      </c>
      <c r="W95" s="368">
        <v>15.798</v>
      </c>
      <c r="X95" s="338">
        <f t="shared" si="50"/>
        <v>3.7126837399605999E-4</v>
      </c>
      <c r="Y95" s="316">
        <f t="shared" si="51"/>
        <v>1.0649642851724983E-3</v>
      </c>
      <c r="Z95" s="392">
        <f t="shared" si="52"/>
        <v>7.5497468475740209E-4</v>
      </c>
      <c r="AA95" s="316">
        <f t="shared" si="53"/>
        <v>9.2839780802930413E-4</v>
      </c>
      <c r="AB95" s="316">
        <f t="shared" si="54"/>
        <v>1.5689743781296586E-3</v>
      </c>
      <c r="AC95" s="392">
        <f t="shared" si="55"/>
        <v>1.2564118918693653E-3</v>
      </c>
      <c r="AE95" s="387">
        <f t="shared" si="56"/>
        <v>1.5270629991126885</v>
      </c>
      <c r="AF95" s="388">
        <f t="shared" si="56"/>
        <v>0.2622766462576534</v>
      </c>
      <c r="AG95" s="379">
        <f t="shared" si="56"/>
        <v>0.54021643755484061</v>
      </c>
      <c r="AI95" s="27">
        <f t="shared" si="57"/>
        <v>3.2062588904694174</v>
      </c>
      <c r="AJ95" s="28">
        <f t="shared" si="57"/>
        <v>3.1682501979414095</v>
      </c>
      <c r="AK95" s="395">
        <f t="shared" si="57"/>
        <v>3.1765252400123876</v>
      </c>
      <c r="AL95" s="28">
        <f t="shared" si="57"/>
        <v>2.8825910931174086</v>
      </c>
      <c r="AM95" s="28">
        <f t="shared" si="57"/>
        <v>3.7057960381511372</v>
      </c>
      <c r="AN95" s="395">
        <f t="shared" si="57"/>
        <v>3.3598468736707785</v>
      </c>
      <c r="AO95" s="377">
        <f t="shared" si="71"/>
        <v>-0.10094874070029376</v>
      </c>
      <c r="AP95" s="378">
        <f t="shared" si="71"/>
        <v>0.16966647411842711</v>
      </c>
      <c r="AQ95" s="379">
        <f t="shared" si="71"/>
        <v>5.7711373216627122E-2</v>
      </c>
    </row>
    <row r="96" spans="1:43" ht="19.5" customHeight="1" thickBot="1">
      <c r="A96" s="8" t="s">
        <v>17</v>
      </c>
      <c r="B96" s="19">
        <f t="shared" ref="B96:G96" si="72">B97-SUM(B69:B95)</f>
        <v>203.79999999999563</v>
      </c>
      <c r="C96" s="364">
        <f t="shared" si="72"/>
        <v>216.09999999999854</v>
      </c>
      <c r="D96" s="369">
        <f t="shared" si="72"/>
        <v>419.90000000000146</v>
      </c>
      <c r="E96" s="21">
        <f t="shared" si="72"/>
        <v>177.62999999999374</v>
      </c>
      <c r="F96" s="119">
        <f t="shared" si="72"/>
        <v>85.30000000000291</v>
      </c>
      <c r="G96" s="368">
        <f t="shared" si="72"/>
        <v>262.92999999999302</v>
      </c>
      <c r="H96" s="338">
        <f t="shared" si="43"/>
        <v>1.0015130808517665E-2</v>
      </c>
      <c r="I96" s="316">
        <f t="shared" si="44"/>
        <v>1.5257883651753E-2</v>
      </c>
      <c r="J96" s="392">
        <f t="shared" si="45"/>
        <v>1.2166648605514934E-2</v>
      </c>
      <c r="K96" s="316">
        <f t="shared" si="46"/>
        <v>8.7224461936583324E-3</v>
      </c>
      <c r="L96" s="316">
        <f t="shared" si="47"/>
        <v>6.5456124828592328E-3</v>
      </c>
      <c r="M96" s="392">
        <f t="shared" si="48"/>
        <v>7.8730207780313925E-3</v>
      </c>
      <c r="N96" s="389">
        <f t="shared" si="49"/>
        <v>-0.12841020608440851</v>
      </c>
      <c r="O96" s="390">
        <f t="shared" si="49"/>
        <v>-0.60527533549281132</v>
      </c>
      <c r="P96" s="381">
        <f t="shared" si="49"/>
        <v>-0.37382710169089761</v>
      </c>
      <c r="R96" s="19">
        <f t="shared" ref="R96:W96" si="73">R97-SUM(R69:R95)</f>
        <v>81.085000000001855</v>
      </c>
      <c r="S96" s="119">
        <f t="shared" si="73"/>
        <v>146.78399999999965</v>
      </c>
      <c r="T96" s="368">
        <f t="shared" si="73"/>
        <v>227.86899999999878</v>
      </c>
      <c r="U96" s="119">
        <f t="shared" si="73"/>
        <v>67.722999999999956</v>
      </c>
      <c r="V96" s="123">
        <f t="shared" si="73"/>
        <v>41.324000000002343</v>
      </c>
      <c r="W96" s="369">
        <f t="shared" si="73"/>
        <v>109.04700000000412</v>
      </c>
      <c r="X96" s="338">
        <f t="shared" si="50"/>
        <v>1.3355943258860343E-2</v>
      </c>
      <c r="Y96" s="316">
        <f t="shared" si="51"/>
        <v>1.9532639964358316E-2</v>
      </c>
      <c r="Z96" s="392">
        <f t="shared" si="52"/>
        <v>1.6772479910401046E-2</v>
      </c>
      <c r="AA96" s="316">
        <f t="shared" si="53"/>
        <v>1.1038252238969194E-2</v>
      </c>
      <c r="AB96" s="316">
        <f t="shared" si="54"/>
        <v>6.418164442866134E-3</v>
      </c>
      <c r="AC96" s="392">
        <f t="shared" si="55"/>
        <v>8.6724868700268284E-3</v>
      </c>
      <c r="AE96" s="389">
        <f t="shared" si="56"/>
        <v>-0.1647900351483208</v>
      </c>
      <c r="AF96" s="390">
        <f t="shared" si="56"/>
        <v>-0.71847067800303543</v>
      </c>
      <c r="AG96" s="381">
        <f t="shared" si="56"/>
        <v>-0.52144872711950851</v>
      </c>
      <c r="AI96" s="27">
        <f t="shared" si="57"/>
        <v>3.9786555446517955</v>
      </c>
      <c r="AJ96" s="28">
        <f t="shared" si="57"/>
        <v>6.7924109208699965</v>
      </c>
      <c r="AK96" s="395">
        <f t="shared" si="57"/>
        <v>5.426744462967326</v>
      </c>
      <c r="AL96" s="28">
        <f t="shared" si="57"/>
        <v>3.8125879637449951</v>
      </c>
      <c r="AM96" s="28">
        <f t="shared" si="57"/>
        <v>4.8445486518172256</v>
      </c>
      <c r="AN96" s="395">
        <f t="shared" si="57"/>
        <v>4.1473776290270035</v>
      </c>
      <c r="AO96" s="380">
        <f t="shared" si="71"/>
        <v>-4.1739622604432911E-2</v>
      </c>
      <c r="AP96" s="378">
        <f t="shared" si="71"/>
        <v>-0.28677038120115406</v>
      </c>
      <c r="AQ96" s="379">
        <f t="shared" si="71"/>
        <v>-0.23575217935372786</v>
      </c>
    </row>
    <row r="97" spans="1:43" ht="25.5" customHeight="1" thickBot="1">
      <c r="A97" s="12" t="s">
        <v>18</v>
      </c>
      <c r="B97" s="17">
        <v>20349.209999999988</v>
      </c>
      <c r="C97" s="365">
        <v>14163.17</v>
      </c>
      <c r="D97" s="18">
        <v>34512.379999999997</v>
      </c>
      <c r="E97" s="17">
        <v>20364.69999999999</v>
      </c>
      <c r="F97" s="366">
        <v>13031.630000000006</v>
      </c>
      <c r="G97" s="371">
        <v>33396.329999999987</v>
      </c>
      <c r="H97" s="327">
        <f t="shared" ref="H97:M97" si="74">SUM(H69:H96)</f>
        <v>1.0000000000000002</v>
      </c>
      <c r="I97" s="331">
        <f t="shared" si="74"/>
        <v>0.99999999999999978</v>
      </c>
      <c r="J97" s="328">
        <f t="shared" si="74"/>
        <v>1</v>
      </c>
      <c r="K97" s="331">
        <f t="shared" si="74"/>
        <v>1.0000000000000002</v>
      </c>
      <c r="L97" s="331">
        <f t="shared" si="74"/>
        <v>0.99999999999999956</v>
      </c>
      <c r="M97" s="328">
        <f t="shared" si="74"/>
        <v>1</v>
      </c>
      <c r="N97" s="382">
        <f t="shared" si="49"/>
        <v>7.6120891179567215E-4</v>
      </c>
      <c r="O97" s="383">
        <f t="shared" si="49"/>
        <v>-7.9893131269341083E-2</v>
      </c>
      <c r="P97" s="384">
        <f t="shared" si="49"/>
        <v>-3.2337671293605666E-2</v>
      </c>
      <c r="R97" s="17">
        <v>6071.08</v>
      </c>
      <c r="S97" s="365">
        <v>7514.8059999999996</v>
      </c>
      <c r="T97" s="18">
        <v>13585.885999999997</v>
      </c>
      <c r="U97" s="17">
        <v>6135.3010000000022</v>
      </c>
      <c r="V97" s="366">
        <v>6438.6010000000015</v>
      </c>
      <c r="W97" s="371">
        <v>12573.902000000004</v>
      </c>
      <c r="X97" s="327">
        <f t="shared" ref="X97:AC97" si="75">SUM(X69:X96)</f>
        <v>1.0000000000000002</v>
      </c>
      <c r="Y97" s="331">
        <f t="shared" si="75"/>
        <v>1</v>
      </c>
      <c r="Z97" s="328">
        <f t="shared" si="75"/>
        <v>1</v>
      </c>
      <c r="AA97" s="331">
        <f t="shared" si="75"/>
        <v>1</v>
      </c>
      <c r="AB97" s="331">
        <f t="shared" si="75"/>
        <v>1</v>
      </c>
      <c r="AC97" s="328">
        <f t="shared" si="75"/>
        <v>0.99999999999999989</v>
      </c>
      <c r="AE97" s="382">
        <f t="shared" si="56"/>
        <v>1.0578183782786963E-2</v>
      </c>
      <c r="AF97" s="383">
        <f t="shared" si="56"/>
        <v>-0.14321128183482024</v>
      </c>
      <c r="AG97" s="384">
        <f t="shared" si="56"/>
        <v>-7.448789133075262E-2</v>
      </c>
      <c r="AI97" s="396">
        <f t="shared" si="57"/>
        <v>2.9834475146701047</v>
      </c>
      <c r="AJ97" s="397">
        <f t="shared" si="57"/>
        <v>5.3058785568485023</v>
      </c>
      <c r="AK97" s="398">
        <f t="shared" si="57"/>
        <v>3.9365253859629497</v>
      </c>
      <c r="AL97" s="397">
        <f t="shared" si="57"/>
        <v>3.0127136662951113</v>
      </c>
      <c r="AM97" s="397">
        <f t="shared" si="57"/>
        <v>4.9407487781651245</v>
      </c>
      <c r="AN97" s="398">
        <f t="shared" si="57"/>
        <v>3.7650550225129553</v>
      </c>
      <c r="AO97" s="382">
        <f t="shared" si="71"/>
        <v>9.8095077862439539E-3</v>
      </c>
      <c r="AP97" s="383">
        <f t="shared" si="71"/>
        <v>-6.8816082910923532E-2</v>
      </c>
      <c r="AQ97" s="384">
        <f t="shared" si="71"/>
        <v>-4.3558810534140478E-2</v>
      </c>
    </row>
  </sheetData>
  <mergeCells count="66">
    <mergeCell ref="AE67:AG67"/>
    <mergeCell ref="AI67:AK67"/>
    <mergeCell ref="AL67:AN67"/>
    <mergeCell ref="AO67:AQ67"/>
    <mergeCell ref="AE66:AG66"/>
    <mergeCell ref="AI66:AN66"/>
    <mergeCell ref="AO66:AQ66"/>
    <mergeCell ref="R67:T67"/>
    <mergeCell ref="U67:W67"/>
    <mergeCell ref="A66:A68"/>
    <mergeCell ref="B66:G66"/>
    <mergeCell ref="H66:M66"/>
    <mergeCell ref="N66:P66"/>
    <mergeCell ref="R66:W66"/>
    <mergeCell ref="B67:D67"/>
    <mergeCell ref="E67:G67"/>
    <mergeCell ref="H67:J67"/>
    <mergeCell ref="K67:M67"/>
    <mergeCell ref="N67:P67"/>
    <mergeCell ref="X66:AC66"/>
    <mergeCell ref="X67:Z67"/>
    <mergeCell ref="AA67:AC67"/>
    <mergeCell ref="X38:Z38"/>
    <mergeCell ref="AA38:AC38"/>
    <mergeCell ref="AL38:AN38"/>
    <mergeCell ref="AO38:AQ38"/>
    <mergeCell ref="AE37:AG37"/>
    <mergeCell ref="AI37:AN37"/>
    <mergeCell ref="AO37:AQ37"/>
    <mergeCell ref="H38:J38"/>
    <mergeCell ref="K38:M38"/>
    <mergeCell ref="N38:P38"/>
    <mergeCell ref="AE38:AG38"/>
    <mergeCell ref="AI38:AK38"/>
    <mergeCell ref="AO5:AQ5"/>
    <mergeCell ref="A37:A39"/>
    <mergeCell ref="B37:G37"/>
    <mergeCell ref="H37:M37"/>
    <mergeCell ref="N37:P37"/>
    <mergeCell ref="R37:W37"/>
    <mergeCell ref="X37:AC37"/>
    <mergeCell ref="A4:A6"/>
    <mergeCell ref="AA5:AC5"/>
    <mergeCell ref="R38:T38"/>
    <mergeCell ref="U38:W38"/>
    <mergeCell ref="AE5:AG5"/>
    <mergeCell ref="AI5:AK5"/>
    <mergeCell ref="AL5:AN5"/>
    <mergeCell ref="B38:D38"/>
    <mergeCell ref="E38:G38"/>
    <mergeCell ref="AE4:AG4"/>
    <mergeCell ref="AI4:AN4"/>
    <mergeCell ref="AO4:AQ4"/>
    <mergeCell ref="B5:D5"/>
    <mergeCell ref="E5:G5"/>
    <mergeCell ref="H5:J5"/>
    <mergeCell ref="K5:M5"/>
    <mergeCell ref="N5:P5"/>
    <mergeCell ref="R5:T5"/>
    <mergeCell ref="U5:W5"/>
    <mergeCell ref="B4:G4"/>
    <mergeCell ref="H4:M4"/>
    <mergeCell ref="N4:P4"/>
    <mergeCell ref="R4:W4"/>
    <mergeCell ref="X4:AC4"/>
    <mergeCell ref="X5:Z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A5DA5244-D771-4F31-8267-CCD88FF775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9" id="{024D1182-A867-4AA5-A7B2-43D62955C8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72" id="{FA2B7057-E155-46EF-9C3F-3B7E3BF4CA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6" id="{07664628-0E42-4BB7-98A2-226677FEF9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10" id="{0362FB69-5D9C-49C8-9922-353357F011F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74" id="{9BC3CD7D-D584-422D-ACFE-AD037705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8" id="{6FE217F6-D74A-4EC6-A9B9-4147D2A234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11" id="{8FB5C095-60B9-4595-9C6F-6E74D278F9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76" id="{62923738-A9C5-4ED5-AD27-7977E580D4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5" id="{00E7C8BE-CE44-48C7-BEF7-AD1CD6E600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12" id="{2C3630B4-9258-4547-89E4-59291BF9FC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78" id="{5C733088-322F-44A6-B4B8-EC594A68877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68496-591F-4C61-8F69-E482972D4A5C}">
  <sheetPr>
    <pageSetUpPr fitToPage="1"/>
  </sheetPr>
  <dimension ref="A1:AG57"/>
  <sheetViews>
    <sheetView showGridLines="0" topLeftCell="A34" workbookViewId="0">
      <selection activeCell="P51" sqref="P51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140</v>
      </c>
      <c r="B1" s="4"/>
    </row>
    <row r="3" spans="1:33">
      <c r="A3" s="1" t="s">
        <v>126</v>
      </c>
    </row>
    <row r="4" spans="1:33" ht="15.75" thickBot="1"/>
    <row r="5" spans="1:33" ht="21.75" customHeight="1">
      <c r="A5" s="420" t="s">
        <v>16</v>
      </c>
      <c r="B5" s="421"/>
      <c r="C5" s="421"/>
      <c r="D5" s="421"/>
      <c r="E5" s="445" t="s">
        <v>55</v>
      </c>
      <c r="F5" s="473"/>
      <c r="G5" s="473"/>
      <c r="H5" s="473"/>
      <c r="I5" s="473"/>
      <c r="J5" s="446"/>
      <c r="L5" s="477" t="s">
        <v>122</v>
      </c>
      <c r="M5" s="473"/>
      <c r="N5" s="473"/>
      <c r="O5" s="473"/>
      <c r="P5" s="473"/>
      <c r="Q5" s="446"/>
      <c r="S5" s="479" t="s">
        <v>149</v>
      </c>
      <c r="T5" s="479"/>
      <c r="U5" s="479"/>
    </row>
    <row r="6" spans="1:33" ht="18.75" customHeight="1">
      <c r="A6" s="422"/>
      <c r="B6" s="423"/>
      <c r="C6" s="423"/>
      <c r="D6" s="423"/>
      <c r="E6" s="471">
        <v>2025</v>
      </c>
      <c r="F6" s="469"/>
      <c r="G6" s="470"/>
      <c r="H6" s="474">
        <v>2026</v>
      </c>
      <c r="I6" s="475"/>
      <c r="J6" s="476"/>
      <c r="L6" s="468">
        <f>E6</f>
        <v>2025</v>
      </c>
      <c r="M6" s="469"/>
      <c r="N6" s="470"/>
      <c r="O6" s="471">
        <f>H6</f>
        <v>2026</v>
      </c>
      <c r="P6" s="469"/>
      <c r="Q6" s="472"/>
      <c r="S6" s="482" t="s">
        <v>121</v>
      </c>
      <c r="T6" s="481" t="s">
        <v>120</v>
      </c>
      <c r="U6" s="423" t="s">
        <v>12</v>
      </c>
    </row>
    <row r="7" spans="1:33" ht="18.75" customHeight="1" thickBot="1">
      <c r="A7" s="454"/>
      <c r="B7" s="462"/>
      <c r="C7" s="462"/>
      <c r="D7" s="462"/>
      <c r="E7" s="99" t="s">
        <v>29</v>
      </c>
      <c r="F7" s="160" t="s">
        <v>30</v>
      </c>
      <c r="G7" s="134" t="s">
        <v>12</v>
      </c>
      <c r="H7" s="345" t="s">
        <v>29</v>
      </c>
      <c r="I7" s="346" t="s">
        <v>30</v>
      </c>
      <c r="J7" s="347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44"/>
      <c r="T7" s="434"/>
      <c r="U7" s="462"/>
    </row>
    <row r="8" spans="1:33" ht="24" customHeight="1" thickBot="1">
      <c r="A8" s="12" t="s">
        <v>20</v>
      </c>
      <c r="B8" s="13"/>
      <c r="C8" s="13"/>
      <c r="D8" s="13"/>
      <c r="E8" s="17">
        <v>6715.7099999999991</v>
      </c>
      <c r="F8" s="333">
        <v>20264.800000000003</v>
      </c>
      <c r="G8" s="162">
        <v>26980.510000000002</v>
      </c>
      <c r="H8" s="17">
        <v>4709.0200000000004</v>
      </c>
      <c r="I8" s="333">
        <v>15519.820000000002</v>
      </c>
      <c r="J8" s="18">
        <v>20228.840000000007</v>
      </c>
      <c r="L8" s="327">
        <f t="shared" ref="L8:Q8" si="0">E8/E16</f>
        <v>0.59484703462680055</v>
      </c>
      <c r="M8" s="336">
        <f t="shared" si="0"/>
        <v>0.42656800811508122</v>
      </c>
      <c r="N8" s="331">
        <f t="shared" si="0"/>
        <v>0.45888014950570116</v>
      </c>
      <c r="O8" s="327">
        <f t="shared" si="0"/>
        <v>0.5283239445626845</v>
      </c>
      <c r="P8" s="336">
        <f t="shared" si="0"/>
        <v>0.42999874489890061</v>
      </c>
      <c r="Q8" s="328">
        <f t="shared" si="0"/>
        <v>0.44947144637229314</v>
      </c>
      <c r="S8" s="318">
        <f t="shared" ref="S8:U19" si="1">(H8-E8)/E8</f>
        <v>-0.29880533852712504</v>
      </c>
      <c r="T8" s="322">
        <f t="shared" si="1"/>
        <v>-0.23414886897477402</v>
      </c>
      <c r="U8" s="164">
        <f t="shared" si="1"/>
        <v>-0.25024248985656661</v>
      </c>
    </row>
    <row r="9" spans="1:33" s="3" customFormat="1" ht="24" customHeight="1">
      <c r="A9" s="46"/>
      <c r="B9" s="177" t="s">
        <v>33</v>
      </c>
      <c r="C9" s="177"/>
      <c r="D9" s="178"/>
      <c r="E9" s="39">
        <v>5987.2599999999993</v>
      </c>
      <c r="F9" s="153">
        <v>13212.980000000001</v>
      </c>
      <c r="G9" s="112">
        <v>19200.240000000002</v>
      </c>
      <c r="H9" s="39">
        <v>4165.8500000000004</v>
      </c>
      <c r="I9" s="153">
        <v>12379.850000000002</v>
      </c>
      <c r="J9" s="20">
        <v>16545.700000000004</v>
      </c>
      <c r="K9"/>
      <c r="L9" s="338">
        <f t="shared" ref="L9:Q9" si="2">E9/E8</f>
        <v>0.89153045619897231</v>
      </c>
      <c r="M9" s="339">
        <f t="shared" si="2"/>
        <v>0.65201630413327538</v>
      </c>
      <c r="N9" s="340">
        <f t="shared" si="2"/>
        <v>0.71163369409992616</v>
      </c>
      <c r="O9" s="338">
        <f t="shared" si="2"/>
        <v>0.88465328242394381</v>
      </c>
      <c r="P9" s="339">
        <f t="shared" si="2"/>
        <v>0.7976799988659663</v>
      </c>
      <c r="Q9" s="340">
        <f t="shared" si="2"/>
        <v>0.8179262874193477</v>
      </c>
      <c r="R9"/>
      <c r="S9" s="319">
        <f t="shared" si="1"/>
        <v>-0.30421428165805381</v>
      </c>
      <c r="T9" s="323">
        <f t="shared" si="1"/>
        <v>-6.3053906083260489E-2</v>
      </c>
      <c r="U9" s="209">
        <f t="shared" si="1"/>
        <v>-0.13825556347212312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>
        <v>728.45</v>
      </c>
      <c r="F10" s="154">
        <v>6611.37</v>
      </c>
      <c r="G10" s="119">
        <v>7339.82</v>
      </c>
      <c r="H10" s="19">
        <v>543.16999999999996</v>
      </c>
      <c r="I10" s="154">
        <v>2984.91</v>
      </c>
      <c r="J10" s="20">
        <v>3528.08</v>
      </c>
      <c r="L10" s="338">
        <f t="shared" ref="L10:Q10" si="3">E10/E8</f>
        <v>0.10846954380102776</v>
      </c>
      <c r="M10" s="339">
        <f t="shared" si="3"/>
        <v>0.32624896372034262</v>
      </c>
      <c r="N10" s="340">
        <f t="shared" si="3"/>
        <v>0.27204155888824932</v>
      </c>
      <c r="O10" s="338">
        <f t="shared" si="3"/>
        <v>0.11534671757605615</v>
      </c>
      <c r="P10" s="339">
        <f t="shared" si="3"/>
        <v>0.19232890587648566</v>
      </c>
      <c r="Q10" s="340">
        <f t="shared" si="3"/>
        <v>0.17440841887127481</v>
      </c>
      <c r="S10" s="319">
        <f t="shared" si="1"/>
        <v>-0.25434827373189661</v>
      </c>
      <c r="T10" s="323">
        <f t="shared" si="1"/>
        <v>-0.54851868825977068</v>
      </c>
      <c r="U10" s="209">
        <f t="shared" si="1"/>
        <v>-0.51932336215329533</v>
      </c>
    </row>
    <row r="11" spans="1:33" ht="24" customHeight="1" thickBot="1">
      <c r="A11" s="8"/>
      <c r="B11" t="s">
        <v>36</v>
      </c>
      <c r="E11" s="19"/>
      <c r="F11" s="154">
        <v>440.45</v>
      </c>
      <c r="G11" s="119">
        <v>440.45</v>
      </c>
      <c r="H11" s="19"/>
      <c r="I11" s="154">
        <v>155.06</v>
      </c>
      <c r="J11" s="20">
        <v>155.06</v>
      </c>
      <c r="L11" s="338">
        <f t="shared" ref="L11:Q11" si="4">E11/E8</f>
        <v>0</v>
      </c>
      <c r="M11" s="339">
        <f t="shared" si="4"/>
        <v>2.1734732146381899E-2</v>
      </c>
      <c r="N11" s="340">
        <f t="shared" si="4"/>
        <v>1.6324747011824459E-2</v>
      </c>
      <c r="O11" s="338">
        <f t="shared" si="4"/>
        <v>0</v>
      </c>
      <c r="P11" s="339">
        <f t="shared" si="4"/>
        <v>9.9910952575480889E-3</v>
      </c>
      <c r="Q11" s="340">
        <f t="shared" si="4"/>
        <v>7.6652937093773018E-3</v>
      </c>
      <c r="S11" s="319"/>
      <c r="T11" s="323">
        <f t="shared" si="1"/>
        <v>-0.64795095924622548</v>
      </c>
      <c r="U11" s="209">
        <f t="shared" si="1"/>
        <v>-0.64795095924622548</v>
      </c>
    </row>
    <row r="12" spans="1:33" ht="24" customHeight="1" thickBot="1">
      <c r="A12" s="12" t="s">
        <v>21</v>
      </c>
      <c r="B12" s="13"/>
      <c r="C12" s="13"/>
      <c r="D12" s="13"/>
      <c r="E12" s="17">
        <v>4574.1000000000004</v>
      </c>
      <c r="F12" s="333">
        <v>27241.810000000005</v>
      </c>
      <c r="G12" s="162">
        <v>31815.910000000003</v>
      </c>
      <c r="H12" s="17">
        <v>4204.1100000000006</v>
      </c>
      <c r="I12" s="333">
        <v>20572.890000000003</v>
      </c>
      <c r="J12" s="18">
        <v>24777.000000000004</v>
      </c>
      <c r="L12" s="327">
        <f t="shared" ref="L12:Q12" si="5">E12/E16</f>
        <v>0.40515296537319945</v>
      </c>
      <c r="M12" s="336">
        <f t="shared" si="5"/>
        <v>0.57343199188491878</v>
      </c>
      <c r="N12" s="328">
        <f t="shared" si="5"/>
        <v>0.54111985049429878</v>
      </c>
      <c r="O12" s="327">
        <f t="shared" si="5"/>
        <v>0.4716760554373155</v>
      </c>
      <c r="P12" s="336">
        <f t="shared" si="5"/>
        <v>0.57000125510109934</v>
      </c>
      <c r="Q12" s="328">
        <f t="shared" si="5"/>
        <v>0.55052855362770703</v>
      </c>
      <c r="S12" s="320">
        <f t="shared" si="1"/>
        <v>-8.0888043549550676E-2</v>
      </c>
      <c r="T12" s="324">
        <f t="shared" si="1"/>
        <v>-0.24480458530472096</v>
      </c>
      <c r="U12" s="321">
        <f t="shared" si="1"/>
        <v>-0.22123868215619164</v>
      </c>
    </row>
    <row r="13" spans="1:33" s="3" customFormat="1" ht="24" customHeight="1">
      <c r="A13" s="46"/>
      <c r="B13" s="3" t="s">
        <v>33</v>
      </c>
      <c r="E13" s="31">
        <v>4080.86</v>
      </c>
      <c r="F13" s="334">
        <v>23800.310000000005</v>
      </c>
      <c r="G13" s="350">
        <v>27881.170000000006</v>
      </c>
      <c r="H13" s="31">
        <v>4058.9600000000005</v>
      </c>
      <c r="I13" s="334">
        <v>18692.660000000003</v>
      </c>
      <c r="J13" s="348">
        <v>22751.620000000003</v>
      </c>
      <c r="K13"/>
      <c r="L13" s="329">
        <f>E13/G13</f>
        <v>0.14636616756040005</v>
      </c>
      <c r="M13" s="337">
        <f>F13/G13</f>
        <v>0.85363383243959989</v>
      </c>
      <c r="N13" s="330">
        <f>G13/$G$12</f>
        <v>0.87632791267010757</v>
      </c>
      <c r="O13" s="329">
        <f>H13/J13</f>
        <v>0.17840312030527936</v>
      </c>
      <c r="P13" s="337">
        <f>I13/J13</f>
        <v>0.82159687969472073</v>
      </c>
      <c r="Q13" s="330">
        <f t="shared" ref="Q13:Q14" si="6">O13+P13</f>
        <v>1</v>
      </c>
      <c r="R13"/>
      <c r="S13" s="319">
        <f t="shared" si="1"/>
        <v>-5.3665158814562705E-3</v>
      </c>
      <c r="T13" s="323">
        <f t="shared" si="1"/>
        <v>-0.21460434759043057</v>
      </c>
      <c r="U13" s="209">
        <f t="shared" si="1"/>
        <v>-0.18397900805454009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493.24</v>
      </c>
      <c r="F14" s="154">
        <v>3428.8199999999997</v>
      </c>
      <c r="G14" s="119">
        <v>3922.0599999999995</v>
      </c>
      <c r="H14" s="19">
        <v>145.15</v>
      </c>
      <c r="I14" s="154">
        <v>1880.2300000000002</v>
      </c>
      <c r="J14" s="20">
        <v>2025.3800000000003</v>
      </c>
      <c r="L14" s="338">
        <f>E14/G14</f>
        <v>0.12576044221659027</v>
      </c>
      <c r="M14" s="339">
        <f>F14/G14</f>
        <v>0.87423955778340978</v>
      </c>
      <c r="N14" s="403">
        <f t="shared" ref="N14:N15" si="7">G14/$G$12</f>
        <v>0.12327354458822642</v>
      </c>
      <c r="O14" s="338">
        <f>H14/J14</f>
        <v>7.1665563992929712E-2</v>
      </c>
      <c r="P14" s="339">
        <f>I14/J14</f>
        <v>0.92833443600707022</v>
      </c>
      <c r="Q14" s="340">
        <f t="shared" si="6"/>
        <v>0.99999999999999989</v>
      </c>
      <c r="S14" s="319">
        <f t="shared" si="1"/>
        <v>-0.70572135268834646</v>
      </c>
      <c r="T14" s="323">
        <f t="shared" si="1"/>
        <v>-0.45163933948122081</v>
      </c>
      <c r="U14" s="209">
        <f t="shared" si="1"/>
        <v>-0.48359280582143044</v>
      </c>
    </row>
    <row r="15" spans="1:33" ht="24" customHeight="1" thickBot="1">
      <c r="A15" s="8"/>
      <c r="B15" t="s">
        <v>36</v>
      </c>
      <c r="E15" s="19"/>
      <c r="F15" s="154">
        <v>12.68</v>
      </c>
      <c r="G15" s="119">
        <v>12.68</v>
      </c>
      <c r="H15" s="19"/>
      <c r="I15" s="154"/>
      <c r="J15" s="20"/>
      <c r="L15" s="341">
        <f>E15/G15</f>
        <v>0</v>
      </c>
      <c r="M15" s="342">
        <f>F15/G15</f>
        <v>1</v>
      </c>
      <c r="N15" s="340">
        <f t="shared" si="7"/>
        <v>3.9854274166604064E-4</v>
      </c>
      <c r="O15" s="341"/>
      <c r="P15" s="342"/>
      <c r="Q15" s="343"/>
      <c r="S15" s="319"/>
      <c r="T15" s="323">
        <f t="shared" si="1"/>
        <v>-1</v>
      </c>
      <c r="U15" s="209">
        <f t="shared" si="1"/>
        <v>-1</v>
      </c>
    </row>
    <row r="16" spans="1:33" ht="24" customHeight="1" thickBot="1">
      <c r="A16" s="12" t="s">
        <v>12</v>
      </c>
      <c r="B16" s="13"/>
      <c r="C16" s="13"/>
      <c r="D16" s="13"/>
      <c r="E16" s="17">
        <v>11289.81</v>
      </c>
      <c r="F16" s="333">
        <v>47506.610000000008</v>
      </c>
      <c r="G16" s="162">
        <v>58796.420000000006</v>
      </c>
      <c r="H16" s="17">
        <v>8913.130000000001</v>
      </c>
      <c r="I16" s="333">
        <v>36092.710000000006</v>
      </c>
      <c r="J16" s="18">
        <v>45005.840000000004</v>
      </c>
      <c r="L16" s="327">
        <f>L8+L12</f>
        <v>1</v>
      </c>
      <c r="M16" s="336">
        <f t="shared" ref="M16:Q16" si="8">M8+M12</f>
        <v>1</v>
      </c>
      <c r="N16" s="331">
        <f t="shared" si="8"/>
        <v>1</v>
      </c>
      <c r="O16" s="327">
        <f t="shared" si="8"/>
        <v>1</v>
      </c>
      <c r="P16" s="336">
        <f t="shared" si="8"/>
        <v>1</v>
      </c>
      <c r="Q16" s="328">
        <f t="shared" si="8"/>
        <v>1.0000000000000002</v>
      </c>
      <c r="S16" s="320">
        <f t="shared" si="1"/>
        <v>-0.21051550026085458</v>
      </c>
      <c r="T16" s="324">
        <f t="shared" si="1"/>
        <v>-0.24025919761481612</v>
      </c>
      <c r="U16" s="321">
        <f t="shared" si="1"/>
        <v>-0.23454795376997445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10068.119999999999</v>
      </c>
      <c r="F17" s="335">
        <f t="shared" ref="F17:G19" si="9">F9+F13</f>
        <v>37013.290000000008</v>
      </c>
      <c r="G17" s="317">
        <f t="shared" si="9"/>
        <v>47081.41</v>
      </c>
      <c r="H17" s="180">
        <f>H9+H13</f>
        <v>8224.8100000000013</v>
      </c>
      <c r="I17" s="335">
        <f t="shared" ref="I17:J19" si="10">I9+I13</f>
        <v>31072.510000000006</v>
      </c>
      <c r="J17" s="349">
        <f t="shared" si="10"/>
        <v>39297.320000000007</v>
      </c>
      <c r="K17"/>
      <c r="L17" s="329">
        <f t="shared" ref="L17:Q17" si="11">E17/E16</f>
        <v>0.89178825861551247</v>
      </c>
      <c r="M17" s="337">
        <f t="shared" si="11"/>
        <v>0.77911873737149429</v>
      </c>
      <c r="N17" s="332">
        <f t="shared" si="11"/>
        <v>0.8007530050298981</v>
      </c>
      <c r="O17" s="329">
        <f t="shared" si="11"/>
        <v>0.92277460330994843</v>
      </c>
      <c r="P17" s="337">
        <f t="shared" si="11"/>
        <v>0.86090820002155566</v>
      </c>
      <c r="Q17" s="330">
        <f t="shared" si="11"/>
        <v>0.87316046095351185</v>
      </c>
      <c r="R17"/>
      <c r="S17" s="319">
        <f t="shared" si="1"/>
        <v>-0.18308383293008007</v>
      </c>
      <c r="T17" s="323">
        <f t="shared" si="1"/>
        <v>-0.16050397033065694</v>
      </c>
      <c r="U17" s="209">
        <f t="shared" si="1"/>
        <v>-0.16533255907161651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1221.69</v>
      </c>
      <c r="F18" s="154">
        <f t="shared" si="9"/>
        <v>10040.189999999999</v>
      </c>
      <c r="G18" s="119">
        <f t="shared" si="9"/>
        <v>11261.88</v>
      </c>
      <c r="H18" s="19">
        <f>H10+H14</f>
        <v>688.31999999999994</v>
      </c>
      <c r="I18" s="154">
        <f t="shared" si="10"/>
        <v>4865.1400000000003</v>
      </c>
      <c r="J18" s="20">
        <f t="shared" si="10"/>
        <v>5553.46</v>
      </c>
      <c r="L18" s="338">
        <f t="shared" ref="L18:Q18" si="12">E18/E16</f>
        <v>0.10821174138448744</v>
      </c>
      <c r="M18" s="339">
        <f t="shared" si="12"/>
        <v>0.21134301100415284</v>
      </c>
      <c r="N18" s="316">
        <f t="shared" si="12"/>
        <v>0.19154023323188721</v>
      </c>
      <c r="O18" s="338">
        <f t="shared" si="12"/>
        <v>7.7225396690051629E-2</v>
      </c>
      <c r="P18" s="339">
        <f t="shared" si="12"/>
        <v>0.13479564155753335</v>
      </c>
      <c r="Q18" s="340">
        <f t="shared" si="12"/>
        <v>0.12339420839606592</v>
      </c>
      <c r="S18" s="319">
        <f t="shared" si="1"/>
        <v>-0.43658374874149752</v>
      </c>
      <c r="T18" s="323">
        <f t="shared" si="1"/>
        <v>-0.51543347287252528</v>
      </c>
      <c r="U18" s="209">
        <f t="shared" si="1"/>
        <v>-0.5068798459937417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0</v>
      </c>
      <c r="F19" s="155">
        <f t="shared" si="9"/>
        <v>453.13</v>
      </c>
      <c r="G19" s="123">
        <f t="shared" si="9"/>
        <v>453.13</v>
      </c>
      <c r="H19" s="21">
        <f>H11+H15</f>
        <v>0</v>
      </c>
      <c r="I19" s="155">
        <f t="shared" si="10"/>
        <v>155.06</v>
      </c>
      <c r="J19" s="22">
        <f t="shared" si="10"/>
        <v>155.06</v>
      </c>
      <c r="L19" s="341">
        <f t="shared" ref="L19:Q19" si="13">E19/E16</f>
        <v>0</v>
      </c>
      <c r="M19" s="342">
        <f t="shared" si="13"/>
        <v>9.5382516243529038E-3</v>
      </c>
      <c r="N19" s="344">
        <f t="shared" si="13"/>
        <v>7.7067617382146729E-3</v>
      </c>
      <c r="O19" s="341">
        <f t="shared" si="13"/>
        <v>0</v>
      </c>
      <c r="P19" s="342">
        <f t="shared" si="13"/>
        <v>4.2961584209110365E-3</v>
      </c>
      <c r="Q19" s="343">
        <f t="shared" si="13"/>
        <v>3.4453306504222559E-3</v>
      </c>
      <c r="S19" s="325"/>
      <c r="T19" s="326">
        <f t="shared" si="1"/>
        <v>-0.65780239666320928</v>
      </c>
      <c r="U19" s="208">
        <f t="shared" si="1"/>
        <v>-0.65780239666320928</v>
      </c>
    </row>
    <row r="20" spans="1:33" ht="6.75" customHeight="1"/>
    <row r="22" spans="1:33" ht="25.5" customHeight="1">
      <c r="A22" s="1" t="s">
        <v>125</v>
      </c>
    </row>
    <row r="23" spans="1:33" ht="15.75" thickBot="1"/>
    <row r="24" spans="1:33" ht="21.75" customHeight="1">
      <c r="A24" s="420" t="s">
        <v>16</v>
      </c>
      <c r="B24" s="421"/>
      <c r="C24" s="421"/>
      <c r="D24" s="421"/>
      <c r="E24" s="445" t="str">
        <f>E5</f>
        <v>jan</v>
      </c>
      <c r="F24" s="473"/>
      <c r="G24" s="473"/>
      <c r="H24" s="473"/>
      <c r="I24" s="473"/>
      <c r="J24" s="446"/>
      <c r="L24" s="477" t="s">
        <v>122</v>
      </c>
      <c r="M24" s="473"/>
      <c r="N24" s="473"/>
      <c r="O24" s="473"/>
      <c r="P24" s="473"/>
      <c r="Q24" s="446"/>
      <c r="S24" s="479" t="s">
        <v>149</v>
      </c>
      <c r="T24" s="479"/>
      <c r="U24" s="479"/>
    </row>
    <row r="25" spans="1:33" ht="18.75" customHeight="1">
      <c r="A25" s="422"/>
      <c r="B25" s="423"/>
      <c r="C25" s="423"/>
      <c r="D25" s="423"/>
      <c r="E25" s="471">
        <f>E6</f>
        <v>2025</v>
      </c>
      <c r="F25" s="469"/>
      <c r="G25" s="470"/>
      <c r="H25" s="474">
        <f>H6</f>
        <v>2026</v>
      </c>
      <c r="I25" s="475"/>
      <c r="J25" s="476"/>
      <c r="L25" s="468">
        <f>E25</f>
        <v>2025</v>
      </c>
      <c r="M25" s="469"/>
      <c r="N25" s="470"/>
      <c r="O25" s="471">
        <f>H25</f>
        <v>2026</v>
      </c>
      <c r="P25" s="469"/>
      <c r="Q25" s="472"/>
      <c r="S25" s="482" t="s">
        <v>121</v>
      </c>
      <c r="T25" s="481" t="s">
        <v>120</v>
      </c>
      <c r="U25" s="423" t="s">
        <v>12</v>
      </c>
    </row>
    <row r="26" spans="1:33" ht="18.75" customHeight="1" thickBot="1">
      <c r="A26" s="454"/>
      <c r="B26" s="462"/>
      <c r="C26" s="462"/>
      <c r="D26" s="462"/>
      <c r="E26" s="99" t="s">
        <v>29</v>
      </c>
      <c r="F26" s="160" t="s">
        <v>30</v>
      </c>
      <c r="G26" s="134" t="s">
        <v>12</v>
      </c>
      <c r="H26" s="345" t="s">
        <v>29</v>
      </c>
      <c r="I26" s="346" t="s">
        <v>30</v>
      </c>
      <c r="J26" s="347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44"/>
      <c r="T26" s="434"/>
      <c r="U26" s="462"/>
    </row>
    <row r="27" spans="1:33" ht="24" customHeight="1" thickBot="1">
      <c r="A27" s="12" t="s">
        <v>20</v>
      </c>
      <c r="B27" s="13"/>
      <c r="C27" s="13"/>
      <c r="D27" s="13"/>
      <c r="E27" s="17">
        <v>1547.8670000000002</v>
      </c>
      <c r="F27" s="333">
        <v>4766.2739999999985</v>
      </c>
      <c r="G27" s="162">
        <v>6314.1409999999987</v>
      </c>
      <c r="H27" s="17">
        <v>1116.3130000000001</v>
      </c>
      <c r="I27" s="333">
        <v>3491.2359999999994</v>
      </c>
      <c r="J27" s="18">
        <v>4607.549</v>
      </c>
      <c r="L27" s="327">
        <f t="shared" ref="L27:Q27" si="14">E27/E35</f>
        <v>0.5491682649971652</v>
      </c>
      <c r="M27" s="336">
        <f t="shared" si="14"/>
        <v>0.39858951244667618</v>
      </c>
      <c r="N27" s="331">
        <f t="shared" si="14"/>
        <v>0.4273120472980696</v>
      </c>
      <c r="O27" s="327">
        <f t="shared" si="14"/>
        <v>0.49332104206503924</v>
      </c>
      <c r="P27" s="336">
        <f t="shared" si="14"/>
        <v>0.37648125005324407</v>
      </c>
      <c r="Q27" s="328">
        <f t="shared" si="14"/>
        <v>0.39939968027561279</v>
      </c>
      <c r="S27" s="318">
        <f t="shared" ref="S27:U38" si="15">(H27-E27)/E27</f>
        <v>-0.27880560797536225</v>
      </c>
      <c r="T27" s="322">
        <f t="shared" si="15"/>
        <v>-0.26751252655638336</v>
      </c>
      <c r="U27" s="164">
        <f t="shared" si="15"/>
        <v>-0.27028094557913723</v>
      </c>
    </row>
    <row r="28" spans="1:33" ht="24" customHeight="1">
      <c r="A28" s="46"/>
      <c r="B28" s="177" t="s">
        <v>33</v>
      </c>
      <c r="C28" s="177"/>
      <c r="D28" s="178"/>
      <c r="E28" s="39">
        <v>1436.6200000000001</v>
      </c>
      <c r="F28" s="153">
        <v>3428.3839999999991</v>
      </c>
      <c r="G28" s="112">
        <v>4865.003999999999</v>
      </c>
      <c r="H28" s="39">
        <v>1036.721</v>
      </c>
      <c r="I28" s="153">
        <v>3013.0929999999998</v>
      </c>
      <c r="J28" s="20">
        <v>4049.8139999999999</v>
      </c>
      <c r="L28" s="338">
        <f t="shared" ref="L28:Q28" si="16">E28/E27</f>
        <v>0.92812883794279477</v>
      </c>
      <c r="M28" s="339">
        <f t="shared" si="16"/>
        <v>0.7193006528789575</v>
      </c>
      <c r="N28" s="340">
        <f t="shared" si="16"/>
        <v>0.77049340519953546</v>
      </c>
      <c r="O28" s="338">
        <f t="shared" si="16"/>
        <v>0.92870100052583815</v>
      </c>
      <c r="P28" s="339">
        <f t="shared" si="16"/>
        <v>0.86304477841085514</v>
      </c>
      <c r="Q28" s="340">
        <f t="shared" si="16"/>
        <v>0.87895191130902783</v>
      </c>
      <c r="S28" s="319">
        <f t="shared" si="15"/>
        <v>-0.27836101404686003</v>
      </c>
      <c r="T28" s="323">
        <f t="shared" si="15"/>
        <v>-0.12113316361294399</v>
      </c>
      <c r="U28" s="209">
        <f t="shared" si="15"/>
        <v>-0.16756204105895892</v>
      </c>
    </row>
    <row r="29" spans="1:33" ht="24" customHeight="1">
      <c r="A29" s="8"/>
      <c r="B29" t="s">
        <v>37</v>
      </c>
      <c r="E29" s="19">
        <v>111.247</v>
      </c>
      <c r="F29" s="154">
        <v>1259.1529999999998</v>
      </c>
      <c r="G29" s="119">
        <v>1370.3999999999999</v>
      </c>
      <c r="H29" s="19">
        <v>79.592000000000013</v>
      </c>
      <c r="I29" s="154">
        <v>443.57699999999994</v>
      </c>
      <c r="J29" s="20">
        <v>523.16899999999998</v>
      </c>
      <c r="L29" s="338">
        <f t="shared" ref="L29:Q29" si="17">E29/E27</f>
        <v>7.187116205720516E-2</v>
      </c>
      <c r="M29" s="339">
        <f t="shared" si="17"/>
        <v>0.26417973452638271</v>
      </c>
      <c r="N29" s="340">
        <f t="shared" si="17"/>
        <v>0.21703664837386433</v>
      </c>
      <c r="O29" s="338">
        <f t="shared" si="17"/>
        <v>7.1298999474161823E-2</v>
      </c>
      <c r="P29" s="339">
        <f t="shared" si="17"/>
        <v>0.12705443000702329</v>
      </c>
      <c r="Q29" s="340">
        <f t="shared" si="17"/>
        <v>0.11354605235885717</v>
      </c>
      <c r="S29" s="319">
        <f t="shared" si="15"/>
        <v>-0.2845469990201982</v>
      </c>
      <c r="T29" s="323">
        <f t="shared" si="15"/>
        <v>-0.64771795008231714</v>
      </c>
      <c r="U29" s="209">
        <f t="shared" si="15"/>
        <v>-0.61823628137769993</v>
      </c>
    </row>
    <row r="30" spans="1:33" ht="24" customHeight="1" thickBot="1">
      <c r="A30" s="8"/>
      <c r="B30" t="s">
        <v>36</v>
      </c>
      <c r="E30" s="19"/>
      <c r="F30" s="154">
        <v>78.737000000000009</v>
      </c>
      <c r="G30" s="119">
        <v>78.737000000000009</v>
      </c>
      <c r="H30" s="19"/>
      <c r="I30" s="154">
        <v>34.565999999999995</v>
      </c>
      <c r="J30" s="20">
        <v>34.565999999999995</v>
      </c>
      <c r="L30" s="338">
        <f t="shared" ref="L30:Q30" si="18">E30/E27</f>
        <v>0</v>
      </c>
      <c r="M30" s="339">
        <f t="shared" si="18"/>
        <v>1.6519612594659904E-2</v>
      </c>
      <c r="N30" s="340">
        <f t="shared" si="18"/>
        <v>1.2469946426600233E-2</v>
      </c>
      <c r="O30" s="338">
        <f t="shared" si="18"/>
        <v>0</v>
      </c>
      <c r="P30" s="339">
        <f t="shared" si="18"/>
        <v>9.9007915821216329E-3</v>
      </c>
      <c r="Q30" s="340">
        <f t="shared" si="18"/>
        <v>7.5020363321149693E-3</v>
      </c>
      <c r="S30" s="319"/>
      <c r="T30" s="323">
        <f t="shared" si="15"/>
        <v>-0.56099419586725441</v>
      </c>
      <c r="U30" s="209">
        <f t="shared" si="15"/>
        <v>-0.56099419586725441</v>
      </c>
    </row>
    <row r="31" spans="1:33" ht="24" customHeight="1" thickBot="1">
      <c r="A31" s="12" t="s">
        <v>21</v>
      </c>
      <c r="B31" s="13"/>
      <c r="C31" s="13"/>
      <c r="D31" s="13"/>
      <c r="E31" s="17">
        <v>1270.6990000000003</v>
      </c>
      <c r="F31" s="333">
        <v>7191.5769999999984</v>
      </c>
      <c r="G31" s="162">
        <v>8462.2759999999998</v>
      </c>
      <c r="H31" s="17">
        <v>1146.5399999999997</v>
      </c>
      <c r="I31" s="333">
        <v>5782.0969999999998</v>
      </c>
      <c r="J31" s="18">
        <v>6928.6369999999988</v>
      </c>
      <c r="L31" s="327">
        <f t="shared" ref="L31:Q31" si="19">E31/E35</f>
        <v>0.45083173500283485</v>
      </c>
      <c r="M31" s="336">
        <f t="shared" si="19"/>
        <v>0.60141048755332371</v>
      </c>
      <c r="N31" s="328">
        <f t="shared" si="19"/>
        <v>0.57268795270193051</v>
      </c>
      <c r="O31" s="327">
        <f t="shared" si="19"/>
        <v>0.50667895793496087</v>
      </c>
      <c r="P31" s="336">
        <f t="shared" si="19"/>
        <v>0.62351874994675593</v>
      </c>
      <c r="Q31" s="328">
        <f t="shared" si="19"/>
        <v>0.60060031972438721</v>
      </c>
      <c r="S31" s="320">
        <f t="shared" si="15"/>
        <v>-9.7709213590315674E-2</v>
      </c>
      <c r="T31" s="324">
        <f t="shared" si="15"/>
        <v>-0.19599039264962315</v>
      </c>
      <c r="U31" s="321">
        <f t="shared" si="15"/>
        <v>-0.18123244857530066</v>
      </c>
    </row>
    <row r="32" spans="1:33" ht="24" customHeight="1">
      <c r="A32" s="46"/>
      <c r="B32" s="3" t="s">
        <v>33</v>
      </c>
      <c r="C32" s="3"/>
      <c r="D32" s="3"/>
      <c r="E32" s="19">
        <v>1197.8170000000002</v>
      </c>
      <c r="F32" s="154">
        <v>6617.2419999999993</v>
      </c>
      <c r="G32" s="119">
        <v>7815.0589999999993</v>
      </c>
      <c r="H32" s="19">
        <v>1126.9759999999997</v>
      </c>
      <c r="I32" s="154">
        <v>5491.4699999999993</v>
      </c>
      <c r="J32" s="20">
        <v>6618.445999999999</v>
      </c>
      <c r="L32" s="329">
        <f>E32/G32</f>
        <v>0.15327037198311624</v>
      </c>
      <c r="M32" s="337">
        <f>F32/G32</f>
        <v>0.84672962801688378</v>
      </c>
      <c r="N32" s="330">
        <f t="shared" ref="N32:N34" si="20">L32+M32</f>
        <v>1</v>
      </c>
      <c r="O32" s="329">
        <f>H32/J32</f>
        <v>0.17027803807721628</v>
      </c>
      <c r="P32" s="337">
        <f>I32/J32</f>
        <v>0.82972196192278369</v>
      </c>
      <c r="Q32" s="330">
        <f t="shared" ref="Q32:Q33" si="21">O32+P32</f>
        <v>1</v>
      </c>
      <c r="S32" s="319">
        <f t="shared" si="15"/>
        <v>-5.9141755376656502E-2</v>
      </c>
      <c r="T32" s="323">
        <f t="shared" si="15"/>
        <v>-0.17012707106676769</v>
      </c>
      <c r="U32" s="209">
        <f t="shared" si="15"/>
        <v>-0.15311631044628074</v>
      </c>
    </row>
    <row r="33" spans="1:21" ht="24" customHeight="1">
      <c r="A33" s="8"/>
      <c r="B33" s="3" t="s">
        <v>37</v>
      </c>
      <c r="D33" s="3"/>
      <c r="E33" s="19">
        <v>72.882000000000005</v>
      </c>
      <c r="F33" s="154">
        <v>570.00199999999984</v>
      </c>
      <c r="G33" s="119">
        <v>642.88399999999979</v>
      </c>
      <c r="H33" s="19">
        <v>19.564</v>
      </c>
      <c r="I33" s="154">
        <v>290.62699999999995</v>
      </c>
      <c r="J33" s="20">
        <v>310.19099999999997</v>
      </c>
      <c r="L33" s="338">
        <f>E33/G33</f>
        <v>0.11336726376764708</v>
      </c>
      <c r="M33" s="339">
        <f>F33/G33</f>
        <v>0.88663273623235295</v>
      </c>
      <c r="N33" s="340">
        <f t="shared" si="20"/>
        <v>1</v>
      </c>
      <c r="O33" s="338">
        <f>H33/J33</f>
        <v>6.3070817657507799E-2</v>
      </c>
      <c r="P33" s="339">
        <f>I33/J33</f>
        <v>0.93692918234249212</v>
      </c>
      <c r="Q33" s="340">
        <f t="shared" si="21"/>
        <v>0.99999999999999989</v>
      </c>
      <c r="S33" s="319">
        <f t="shared" si="15"/>
        <v>-0.73156609313685139</v>
      </c>
      <c r="T33" s="323">
        <f t="shared" si="15"/>
        <v>-0.49012985919347646</v>
      </c>
      <c r="U33" s="209">
        <f t="shared" si="15"/>
        <v>-0.51750082441000234</v>
      </c>
    </row>
    <row r="34" spans="1:21" ht="24" customHeight="1" thickBot="1">
      <c r="A34" s="8"/>
      <c r="B34" t="s">
        <v>36</v>
      </c>
      <c r="E34" s="19"/>
      <c r="F34" s="154">
        <v>4.3330000000000002</v>
      </c>
      <c r="G34" s="119">
        <v>4.3330000000000002</v>
      </c>
      <c r="H34" s="19"/>
      <c r="I34" s="154"/>
      <c r="J34" s="20"/>
      <c r="L34" s="341">
        <f>E34/G34</f>
        <v>0</v>
      </c>
      <c r="M34" s="342">
        <f>F34/G34</f>
        <v>1</v>
      </c>
      <c r="N34" s="343">
        <f t="shared" si="20"/>
        <v>1</v>
      </c>
      <c r="O34" s="341"/>
      <c r="P34" s="342"/>
      <c r="Q34" s="343"/>
      <c r="S34" s="319"/>
      <c r="T34" s="323">
        <f t="shared" si="15"/>
        <v>-1</v>
      </c>
      <c r="U34" s="209">
        <f t="shared" si="15"/>
        <v>-1</v>
      </c>
    </row>
    <row r="35" spans="1:21" ht="24" customHeight="1" thickBot="1">
      <c r="A35" s="12" t="s">
        <v>12</v>
      </c>
      <c r="B35" s="13"/>
      <c r="C35" s="13"/>
      <c r="D35" s="13"/>
      <c r="E35" s="17">
        <v>2818.5660000000003</v>
      </c>
      <c r="F35" s="333">
        <v>11957.850999999999</v>
      </c>
      <c r="G35" s="162">
        <v>14776.416999999998</v>
      </c>
      <c r="H35" s="17">
        <v>2262.8529999999996</v>
      </c>
      <c r="I35" s="333">
        <v>9273.3329999999987</v>
      </c>
      <c r="J35" s="18">
        <v>11536.186</v>
      </c>
      <c r="L35" s="327">
        <f>L27+L31</f>
        <v>1</v>
      </c>
      <c r="M35" s="336">
        <f t="shared" ref="M35:Q35" si="22">M27+M31</f>
        <v>0.99999999999999989</v>
      </c>
      <c r="N35" s="331">
        <f t="shared" si="22"/>
        <v>1</v>
      </c>
      <c r="O35" s="327">
        <f t="shared" si="22"/>
        <v>1</v>
      </c>
      <c r="P35" s="336">
        <f t="shared" si="22"/>
        <v>1</v>
      </c>
      <c r="Q35" s="328">
        <f t="shared" si="22"/>
        <v>1</v>
      </c>
      <c r="S35" s="320">
        <f t="shared" si="15"/>
        <v>-0.19716160629199408</v>
      </c>
      <c r="T35" s="324">
        <f t="shared" si="15"/>
        <v>-0.22449836513266475</v>
      </c>
      <c r="U35" s="321">
        <f t="shared" si="15"/>
        <v>-0.21928394413882596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2634.4370000000004</v>
      </c>
      <c r="F36" s="335">
        <f t="shared" ref="F36:G38" si="23">F28+F32</f>
        <v>10045.625999999998</v>
      </c>
      <c r="G36" s="317">
        <f t="shared" si="23"/>
        <v>12680.062999999998</v>
      </c>
      <c r="H36" s="180">
        <f>H28+H32</f>
        <v>2163.6969999999997</v>
      </c>
      <c r="I36" s="335">
        <f t="shared" ref="I36:J38" si="24">I28+I32</f>
        <v>8504.5629999999983</v>
      </c>
      <c r="J36" s="349">
        <f t="shared" si="24"/>
        <v>10668.259999999998</v>
      </c>
      <c r="L36" s="329">
        <f>E36/E35</f>
        <v>0.93467280879709758</v>
      </c>
      <c r="M36" s="337">
        <f t="shared" ref="M36:Q36" si="25">F36/F35</f>
        <v>0.84008623288582529</v>
      </c>
      <c r="N36" s="332">
        <f t="shared" si="25"/>
        <v>0.85812839472518954</v>
      </c>
      <c r="O36" s="329">
        <f t="shared" si="25"/>
        <v>0.9561809803818454</v>
      </c>
      <c r="P36" s="337">
        <f t="shared" si="25"/>
        <v>0.91709884676847031</v>
      </c>
      <c r="Q36" s="330">
        <f t="shared" si="25"/>
        <v>0.92476490930364674</v>
      </c>
      <c r="S36" s="319">
        <f t="shared" si="15"/>
        <v>-0.17868713505010772</v>
      </c>
      <c r="T36" s="323">
        <f t="shared" si="15"/>
        <v>-0.1534063681048847</v>
      </c>
      <c r="U36" s="209">
        <f t="shared" si="15"/>
        <v>-0.15865875429798734</v>
      </c>
    </row>
    <row r="37" spans="1:21" ht="24" customHeight="1">
      <c r="A37" s="8"/>
      <c r="B37" s="3" t="s">
        <v>37</v>
      </c>
      <c r="C37" s="3"/>
      <c r="D37" s="183"/>
      <c r="E37" s="19">
        <f>E29+E33</f>
        <v>184.12900000000002</v>
      </c>
      <c r="F37" s="154">
        <f t="shared" si="23"/>
        <v>1829.1549999999997</v>
      </c>
      <c r="G37" s="119">
        <f t="shared" si="23"/>
        <v>2013.2839999999997</v>
      </c>
      <c r="H37" s="19">
        <f>H29+H33</f>
        <v>99.156000000000006</v>
      </c>
      <c r="I37" s="154">
        <f t="shared" si="24"/>
        <v>734.20399999999995</v>
      </c>
      <c r="J37" s="20">
        <f t="shared" si="24"/>
        <v>833.3599999999999</v>
      </c>
      <c r="L37" s="338">
        <f>E37/E35</f>
        <v>6.5327191202902465E-2</v>
      </c>
      <c r="M37" s="339">
        <f t="shared" ref="M37:Q37" si="26">F37/F35</f>
        <v>0.15296686670539714</v>
      </c>
      <c r="N37" s="316">
        <f t="shared" si="26"/>
        <v>0.13624980940914161</v>
      </c>
      <c r="O37" s="338">
        <f t="shared" si="26"/>
        <v>4.3819019618154612E-2</v>
      </c>
      <c r="P37" s="339">
        <f t="shared" si="26"/>
        <v>7.9173690840175809E-2</v>
      </c>
      <c r="Q37" s="340">
        <f t="shared" si="26"/>
        <v>7.2238779783890442E-2</v>
      </c>
      <c r="S37" s="319">
        <f t="shared" si="15"/>
        <v>-0.46148624062477939</v>
      </c>
      <c r="T37" s="323">
        <f t="shared" si="15"/>
        <v>-0.59861028726379117</v>
      </c>
      <c r="U37" s="209">
        <f t="shared" si="15"/>
        <v>-0.58606932752656848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0</v>
      </c>
      <c r="F38" s="155">
        <f t="shared" si="23"/>
        <v>83.070000000000007</v>
      </c>
      <c r="G38" s="123">
        <f t="shared" si="23"/>
        <v>83.070000000000007</v>
      </c>
      <c r="H38" s="21">
        <f>H30+H34</f>
        <v>0</v>
      </c>
      <c r="I38" s="155">
        <f t="shared" si="24"/>
        <v>34.565999999999995</v>
      </c>
      <c r="J38" s="22">
        <f t="shared" si="24"/>
        <v>34.565999999999995</v>
      </c>
      <c r="L38" s="341">
        <f>E38/E35</f>
        <v>0</v>
      </c>
      <c r="M38" s="342">
        <f t="shared" ref="M38:Q38" si="27">F38/F35</f>
        <v>6.9469004087774648E-3</v>
      </c>
      <c r="N38" s="344">
        <f t="shared" si="27"/>
        <v>5.6217958656689252E-3</v>
      </c>
      <c r="O38" s="341">
        <f t="shared" si="27"/>
        <v>0</v>
      </c>
      <c r="P38" s="342">
        <f t="shared" si="27"/>
        <v>3.7274623913537883E-3</v>
      </c>
      <c r="Q38" s="343">
        <f t="shared" si="27"/>
        <v>2.9963109124627493E-3</v>
      </c>
      <c r="S38" s="325"/>
      <c r="T38" s="326">
        <f t="shared" si="15"/>
        <v>-0.58389310220296142</v>
      </c>
      <c r="U38" s="208">
        <f t="shared" si="15"/>
        <v>-0.58389310220296142</v>
      </c>
    </row>
    <row r="41" spans="1:21">
      <c r="A41" s="1" t="s">
        <v>124</v>
      </c>
    </row>
    <row r="42" spans="1:21" ht="15.75" thickBot="1"/>
    <row r="43" spans="1:21" ht="22.5" customHeight="1">
      <c r="A43" s="420" t="s">
        <v>16</v>
      </c>
      <c r="B43" s="421"/>
      <c r="C43" s="421"/>
      <c r="D43" s="421"/>
      <c r="E43" s="445" t="str">
        <f>E24</f>
        <v>jan</v>
      </c>
      <c r="F43" s="473"/>
      <c r="G43" s="473"/>
      <c r="H43" s="473"/>
      <c r="I43" s="473"/>
      <c r="J43" s="446"/>
      <c r="L43" s="478" t="s">
        <v>149</v>
      </c>
      <c r="M43" s="479"/>
      <c r="N43" s="479"/>
    </row>
    <row r="44" spans="1:21" ht="18.75" customHeight="1">
      <c r="A44" s="422"/>
      <c r="B44" s="423"/>
      <c r="C44" s="423"/>
      <c r="D44" s="423"/>
      <c r="E44" s="471">
        <f>E25</f>
        <v>2025</v>
      </c>
      <c r="F44" s="469"/>
      <c r="G44" s="470"/>
      <c r="H44" s="474">
        <f>H25</f>
        <v>2026</v>
      </c>
      <c r="I44" s="475"/>
      <c r="J44" s="476"/>
      <c r="L44" s="480" t="s">
        <v>121</v>
      </c>
      <c r="M44" s="481" t="s">
        <v>120</v>
      </c>
      <c r="N44" s="423" t="s">
        <v>12</v>
      </c>
      <c r="S44" t="s">
        <v>127</v>
      </c>
    </row>
    <row r="45" spans="1:21" ht="18.75" customHeight="1" thickBot="1">
      <c r="A45" s="454"/>
      <c r="B45" s="462"/>
      <c r="C45" s="462"/>
      <c r="D45" s="462"/>
      <c r="E45" s="99" t="s">
        <v>29</v>
      </c>
      <c r="F45" s="160" t="s">
        <v>30</v>
      </c>
      <c r="G45" s="134" t="s">
        <v>12</v>
      </c>
      <c r="H45" s="345" t="s">
        <v>29</v>
      </c>
      <c r="I45" s="346" t="s">
        <v>30</v>
      </c>
      <c r="J45" s="347" t="s">
        <v>12</v>
      </c>
      <c r="L45" s="436"/>
      <c r="M45" s="434"/>
      <c r="N45" s="462"/>
    </row>
    <row r="46" spans="1:21" ht="24" customHeight="1" thickBot="1">
      <c r="A46" s="12" t="s">
        <v>20</v>
      </c>
      <c r="B46" s="13"/>
      <c r="C46" s="13"/>
      <c r="D46" s="13"/>
      <c r="E46" s="351">
        <f>(E27/E8)*10</f>
        <v>2.3048449084311269</v>
      </c>
      <c r="F46" s="352">
        <f t="shared" ref="F46:J46" si="28">(F27/F8)*10</f>
        <v>2.3519965654731347</v>
      </c>
      <c r="G46" s="353">
        <f t="shared" si="28"/>
        <v>2.3402600618001652</v>
      </c>
      <c r="H46" s="351">
        <f t="shared" si="28"/>
        <v>2.370584537759449</v>
      </c>
      <c r="I46" s="352">
        <f t="shared" si="28"/>
        <v>2.2495338219128822</v>
      </c>
      <c r="J46" s="354">
        <f t="shared" si="28"/>
        <v>2.2777129088964063</v>
      </c>
      <c r="L46" s="358">
        <f>(H46-E46)/E46</f>
        <v>2.8522365686231829E-2</v>
      </c>
      <c r="M46" s="322">
        <f>(I46-F46)/F46</f>
        <v>-4.3564155264674387E-2</v>
      </c>
      <c r="N46" s="164">
        <f>(J46-G46)/G46</f>
        <v>-2.6726582196872014E-2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57" si="29">(E28/E9)*10</f>
        <v>2.3994615233011434</v>
      </c>
      <c r="F47" s="156">
        <f t="shared" si="29"/>
        <v>2.5947091420709025</v>
      </c>
      <c r="G47" s="355">
        <f t="shared" si="29"/>
        <v>2.5338245771927843</v>
      </c>
      <c r="H47" s="124">
        <f t="shared" si="29"/>
        <v>2.4886181691611551</v>
      </c>
      <c r="I47" s="156">
        <f t="shared" si="29"/>
        <v>2.4338687463903028</v>
      </c>
      <c r="J47" s="356">
        <f t="shared" si="29"/>
        <v>2.4476534688771094</v>
      </c>
      <c r="L47" s="319">
        <f t="shared" ref="L47:N57" si="30">(H47-E47)/E47</f>
        <v>3.7156939169147966E-2</v>
      </c>
      <c r="M47" s="323">
        <f t="shared" si="30"/>
        <v>-6.1987832498338891E-2</v>
      </c>
      <c r="N47" s="209">
        <f t="shared" si="30"/>
        <v>-3.4008316554867246E-2</v>
      </c>
    </row>
    <row r="48" spans="1:21" ht="24" customHeight="1">
      <c r="A48" s="8"/>
      <c r="B48" t="s">
        <v>37</v>
      </c>
      <c r="E48" s="125">
        <f t="shared" si="29"/>
        <v>1.5271741368659479</v>
      </c>
      <c r="F48" s="157">
        <f t="shared" si="29"/>
        <v>1.9045265958492716</v>
      </c>
      <c r="G48" s="357">
        <f t="shared" si="29"/>
        <v>1.8670757593510467</v>
      </c>
      <c r="H48" s="125">
        <f t="shared" si="29"/>
        <v>1.4653239317340798</v>
      </c>
      <c r="I48" s="157">
        <f t="shared" si="29"/>
        <v>1.4860649064795921</v>
      </c>
      <c r="J48" s="356">
        <f t="shared" si="29"/>
        <v>1.4828717035894878</v>
      </c>
      <c r="L48" s="319">
        <f t="shared" si="30"/>
        <v>-4.049977251369416E-2</v>
      </c>
      <c r="M48" s="323">
        <f t="shared" si="30"/>
        <v>-0.21971953045007386</v>
      </c>
      <c r="N48" s="209">
        <f t="shared" si="30"/>
        <v>-0.20577850354347674</v>
      </c>
    </row>
    <row r="49" spans="1:14" ht="24" customHeight="1" thickBot="1">
      <c r="A49" s="8"/>
      <c r="B49" t="s">
        <v>36</v>
      </c>
      <c r="E49" s="125"/>
      <c r="F49" s="157">
        <f t="shared" si="29"/>
        <v>1.7876489953456696</v>
      </c>
      <c r="G49" s="357">
        <f t="shared" si="29"/>
        <v>1.7876489953456696</v>
      </c>
      <c r="H49" s="125"/>
      <c r="I49" s="157">
        <f t="shared" si="29"/>
        <v>2.2292015993808842</v>
      </c>
      <c r="J49" s="356">
        <f t="shared" si="29"/>
        <v>2.2292015993808842</v>
      </c>
      <c r="L49" s="319"/>
      <c r="M49" s="323">
        <f t="shared" si="30"/>
        <v>0.24700184722215765</v>
      </c>
      <c r="N49" s="209">
        <f t="shared" si="30"/>
        <v>0.24700184722215765</v>
      </c>
    </row>
    <row r="50" spans="1:14" ht="24" customHeight="1" thickBot="1">
      <c r="A50" s="12" t="s">
        <v>21</v>
      </c>
      <c r="B50" s="13"/>
      <c r="C50" s="13"/>
      <c r="D50" s="13"/>
      <c r="E50" s="351">
        <f t="shared" si="29"/>
        <v>2.7780306508384167</v>
      </c>
      <c r="F50" s="352">
        <f t="shared" si="29"/>
        <v>2.6399042501214116</v>
      </c>
      <c r="G50" s="353">
        <f t="shared" si="29"/>
        <v>2.6597623641756591</v>
      </c>
      <c r="H50" s="351">
        <f t="shared" si="29"/>
        <v>2.7271883942142323</v>
      </c>
      <c r="I50" s="352">
        <f t="shared" si="29"/>
        <v>2.8105419316391616</v>
      </c>
      <c r="J50" s="354">
        <f t="shared" si="29"/>
        <v>2.796398676191628</v>
      </c>
      <c r="L50" s="320">
        <f t="shared" si="30"/>
        <v>-1.8301546316215077E-2</v>
      </c>
      <c r="M50" s="324">
        <f t="shared" si="30"/>
        <v>6.4637829765947827E-2</v>
      </c>
      <c r="N50" s="321">
        <f t="shared" si="30"/>
        <v>5.1371623967736132E-2</v>
      </c>
    </row>
    <row r="51" spans="1:14" ht="24" customHeight="1">
      <c r="A51" s="46"/>
      <c r="B51" s="3" t="s">
        <v>33</v>
      </c>
      <c r="C51" s="3"/>
      <c r="D51" s="3"/>
      <c r="E51" s="125">
        <f t="shared" si="29"/>
        <v>2.9352072847390014</v>
      </c>
      <c r="F51" s="157">
        <f t="shared" si="29"/>
        <v>2.7803175672921898</v>
      </c>
      <c r="G51" s="357">
        <f t="shared" si="29"/>
        <v>2.8029881816293929</v>
      </c>
      <c r="H51" s="125">
        <f t="shared" si="29"/>
        <v>2.7765141809724647</v>
      </c>
      <c r="I51" s="157">
        <f t="shared" si="29"/>
        <v>2.9377680865109612</v>
      </c>
      <c r="J51" s="356">
        <f t="shared" si="29"/>
        <v>2.9089998866014808</v>
      </c>
      <c r="L51" s="319">
        <f t="shared" si="30"/>
        <v>-5.4065382227561368E-2</v>
      </c>
      <c r="M51" s="323">
        <f t="shared" si="30"/>
        <v>5.663040836450773E-2</v>
      </c>
      <c r="N51" s="209">
        <f t="shared" si="30"/>
        <v>3.7820960383237394E-2</v>
      </c>
    </row>
    <row r="52" spans="1:14" ht="24" customHeight="1">
      <c r="A52" s="8"/>
      <c r="B52" s="3" t="s">
        <v>37</v>
      </c>
      <c r="D52" s="3"/>
      <c r="E52" s="125">
        <f t="shared" si="29"/>
        <v>1.4776173870732301</v>
      </c>
      <c r="F52" s="157">
        <f t="shared" si="29"/>
        <v>1.662385310398329</v>
      </c>
      <c r="G52" s="357">
        <f t="shared" si="29"/>
        <v>1.6391488146535236</v>
      </c>
      <c r="H52" s="125">
        <f t="shared" si="29"/>
        <v>1.3478470547709265</v>
      </c>
      <c r="I52" s="157">
        <f t="shared" si="29"/>
        <v>1.5456991963749112</v>
      </c>
      <c r="J52" s="356">
        <f t="shared" si="29"/>
        <v>1.5315200110596527</v>
      </c>
      <c r="L52" s="319">
        <f t="shared" si="30"/>
        <v>-8.7824042568519292E-2</v>
      </c>
      <c r="M52" s="323">
        <f t="shared" si="30"/>
        <v>-7.0191978534421953E-2</v>
      </c>
      <c r="N52" s="209">
        <f t="shared" si="30"/>
        <v>-6.5661398545208333E-2</v>
      </c>
    </row>
    <row r="53" spans="1:14" ht="24" customHeight="1" thickBot="1">
      <c r="A53" s="8"/>
      <c r="B53" t="s">
        <v>36</v>
      </c>
      <c r="E53" s="125"/>
      <c r="F53" s="157">
        <f t="shared" si="29"/>
        <v>3.4171924290220823</v>
      </c>
      <c r="G53" s="357">
        <f t="shared" si="29"/>
        <v>3.4171924290220823</v>
      </c>
      <c r="H53" s="125"/>
      <c r="I53" s="157"/>
      <c r="J53" s="356"/>
      <c r="L53" s="319"/>
      <c r="M53" s="323">
        <f t="shared" si="30"/>
        <v>-1</v>
      </c>
      <c r="N53" s="209">
        <f t="shared" si="30"/>
        <v>-1</v>
      </c>
    </row>
    <row r="54" spans="1:14" ht="24" customHeight="1" thickBot="1">
      <c r="A54" s="12" t="s">
        <v>12</v>
      </c>
      <c r="B54" s="13"/>
      <c r="C54" s="13"/>
      <c r="D54" s="13"/>
      <c r="E54" s="351">
        <f t="shared" si="29"/>
        <v>2.496557515139759</v>
      </c>
      <c r="F54" s="352">
        <f t="shared" si="29"/>
        <v>2.5170920425599714</v>
      </c>
      <c r="G54" s="353">
        <f t="shared" si="29"/>
        <v>2.5131490998941763</v>
      </c>
      <c r="H54" s="351">
        <f t="shared" si="29"/>
        <v>2.5387860381257754</v>
      </c>
      <c r="I54" s="352">
        <f t="shared" si="29"/>
        <v>2.5693091485787569</v>
      </c>
      <c r="J54" s="354">
        <f t="shared" si="29"/>
        <v>2.5632642341527228</v>
      </c>
      <c r="L54" s="320">
        <f t="shared" si="30"/>
        <v>1.6914700634746819E-2</v>
      </c>
      <c r="M54" s="324">
        <f t="shared" si="30"/>
        <v>2.0745012552532187E-2</v>
      </c>
      <c r="N54" s="321">
        <f t="shared" si="30"/>
        <v>1.9941170327163103E-2</v>
      </c>
    </row>
    <row r="55" spans="1:14" ht="24" customHeight="1">
      <c r="A55" s="179"/>
      <c r="B55" s="177" t="s">
        <v>33</v>
      </c>
      <c r="C55" s="177"/>
      <c r="D55" s="178"/>
      <c r="E55" s="124">
        <f t="shared" si="29"/>
        <v>2.616612634732205</v>
      </c>
      <c r="F55" s="156">
        <f t="shared" si="29"/>
        <v>2.7140591933329885</v>
      </c>
      <c r="G55" s="355">
        <f t="shared" si="29"/>
        <v>2.6932207425393582</v>
      </c>
      <c r="H55" s="124">
        <f t="shared" si="29"/>
        <v>2.6306954203197392</v>
      </c>
      <c r="I55" s="156">
        <f t="shared" si="29"/>
        <v>2.7370054752577104</v>
      </c>
      <c r="J55" s="359">
        <f t="shared" si="29"/>
        <v>2.7147551028925121</v>
      </c>
      <c r="L55" s="319">
        <f t="shared" si="30"/>
        <v>5.3820674105915477E-3</v>
      </c>
      <c r="M55" s="323">
        <f t="shared" si="30"/>
        <v>8.4545989199825977E-3</v>
      </c>
      <c r="N55" s="209">
        <f t="shared" si="30"/>
        <v>7.9957650752570004E-3</v>
      </c>
    </row>
    <row r="56" spans="1:14" ht="24" customHeight="1">
      <c r="A56" s="8"/>
      <c r="B56" s="3" t="s">
        <v>37</v>
      </c>
      <c r="C56" s="3"/>
      <c r="D56" s="183"/>
      <c r="E56" s="125">
        <f t="shared" si="29"/>
        <v>1.5071663024171436</v>
      </c>
      <c r="F56" s="157">
        <f t="shared" si="29"/>
        <v>1.8218330529601532</v>
      </c>
      <c r="G56" s="357">
        <f t="shared" si="29"/>
        <v>1.7876979687228061</v>
      </c>
      <c r="H56" s="125">
        <f t="shared" si="29"/>
        <v>1.440550906555091</v>
      </c>
      <c r="I56" s="157">
        <f t="shared" si="29"/>
        <v>1.5091117624569896</v>
      </c>
      <c r="J56" s="356">
        <f t="shared" si="29"/>
        <v>1.5006140316127241</v>
      </c>
      <c r="L56" s="319">
        <f t="shared" si="30"/>
        <v>-4.4199101157726912E-2</v>
      </c>
      <c r="M56" s="323">
        <f t="shared" si="30"/>
        <v>-0.17165200180941242</v>
      </c>
      <c r="N56" s="209">
        <f t="shared" si="30"/>
        <v>-0.16058861291607596</v>
      </c>
    </row>
    <row r="57" spans="1:14" ht="24" customHeight="1" thickBot="1">
      <c r="A57" s="9"/>
      <c r="B57" s="184" t="s">
        <v>36</v>
      </c>
      <c r="C57" s="184"/>
      <c r="D57" s="185"/>
      <c r="E57" s="126"/>
      <c r="F57" s="158">
        <f t="shared" si="29"/>
        <v>1.8332487365656658</v>
      </c>
      <c r="G57" s="360">
        <f t="shared" si="29"/>
        <v>1.8332487365656658</v>
      </c>
      <c r="H57" s="126"/>
      <c r="I57" s="158">
        <f t="shared" si="29"/>
        <v>2.2292015993808842</v>
      </c>
      <c r="J57" s="361">
        <f t="shared" si="29"/>
        <v>2.2292015993808842</v>
      </c>
      <c r="L57" s="325"/>
      <c r="M57" s="326">
        <f t="shared" si="30"/>
        <v>0.21598425511912833</v>
      </c>
      <c r="N57" s="208">
        <f t="shared" si="30"/>
        <v>0.21598425511912833</v>
      </c>
    </row>
  </sheetData>
  <mergeCells count="30">
    <mergeCell ref="A43:D45"/>
    <mergeCell ref="E43:J43"/>
    <mergeCell ref="L43:N43"/>
    <mergeCell ref="E44:G44"/>
    <mergeCell ref="H44:J44"/>
    <mergeCell ref="L44:L45"/>
    <mergeCell ref="M44:M45"/>
    <mergeCell ref="N44:N45"/>
    <mergeCell ref="A5:D7"/>
    <mergeCell ref="E5:J5"/>
    <mergeCell ref="L5:Q5"/>
    <mergeCell ref="S5:U5"/>
    <mergeCell ref="E6:G6"/>
    <mergeCell ref="H6:J6"/>
    <mergeCell ref="L6:N6"/>
    <mergeCell ref="O6:Q6"/>
    <mergeCell ref="S6:S7"/>
    <mergeCell ref="T6:T7"/>
    <mergeCell ref="U6:U7"/>
    <mergeCell ref="A24:D26"/>
    <mergeCell ref="E24:J24"/>
    <mergeCell ref="L24:Q24"/>
    <mergeCell ref="S24:U24"/>
    <mergeCell ref="E25:G25"/>
    <mergeCell ref="H25:J25"/>
    <mergeCell ref="L25:N25"/>
    <mergeCell ref="O25:Q25"/>
    <mergeCell ref="S25:S26"/>
    <mergeCell ref="T25:T26"/>
    <mergeCell ref="U25:U2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6983777B-AAE2-434B-BC64-D57AE4EC8C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FFBB26BF-D756-4E84-8D67-2E79E250857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6" id="{AB57A588-6099-4043-9D04-9ABCAEA9E9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4" id="{D3142134-8972-48F6-8F8E-E66D633E3A6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5" id="{4736B486-1AC1-4E0D-9CF0-A9D873C78E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3" id="{93E4DE54-8E2F-439A-9919-5CC74A395F8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1F560-FFD4-4FCD-913F-273283EDF405}">
  <sheetPr>
    <pageSetUpPr fitToPage="1"/>
  </sheetPr>
  <dimension ref="A1:AQ97"/>
  <sheetViews>
    <sheetView showGridLines="0" topLeftCell="V79" workbookViewId="0">
      <selection activeCell="AO95" sqref="AO95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142</v>
      </c>
    </row>
    <row r="3" spans="1:43" ht="8.25" customHeight="1" thickBot="1"/>
    <row r="4" spans="1:43">
      <c r="A4" s="463" t="s">
        <v>3</v>
      </c>
      <c r="B4" s="445" t="s">
        <v>128</v>
      </c>
      <c r="C4" s="473"/>
      <c r="D4" s="473"/>
      <c r="E4" s="473"/>
      <c r="F4" s="473"/>
      <c r="G4" s="484"/>
      <c r="H4" s="473" t="s">
        <v>130</v>
      </c>
      <c r="I4" s="473"/>
      <c r="J4" s="473"/>
      <c r="K4" s="473"/>
      <c r="L4" s="473"/>
      <c r="M4" s="484"/>
      <c r="N4" s="488" t="s">
        <v>149</v>
      </c>
      <c r="O4" s="479"/>
      <c r="P4" s="489"/>
      <c r="R4" s="477" t="s">
        <v>129</v>
      </c>
      <c r="S4" s="473"/>
      <c r="T4" s="473"/>
      <c r="U4" s="473"/>
      <c r="V4" s="473"/>
      <c r="W4" s="484"/>
      <c r="X4" s="473" t="s">
        <v>131</v>
      </c>
      <c r="Y4" s="473"/>
      <c r="Z4" s="473"/>
      <c r="AA4" s="473"/>
      <c r="AB4" s="473"/>
      <c r="AC4" s="446"/>
      <c r="AE4" s="479" t="s">
        <v>149</v>
      </c>
      <c r="AF4" s="479"/>
      <c r="AG4" s="479"/>
      <c r="AI4" s="411" t="s">
        <v>134</v>
      </c>
      <c r="AJ4" s="416"/>
      <c r="AK4" s="416"/>
      <c r="AL4" s="416"/>
      <c r="AM4" s="416"/>
      <c r="AN4" s="412"/>
      <c r="AO4" s="479" t="s">
        <v>149</v>
      </c>
      <c r="AP4" s="479"/>
      <c r="AQ4" s="479"/>
    </row>
    <row r="5" spans="1:43">
      <c r="A5" s="464"/>
      <c r="B5" s="485">
        <v>45658</v>
      </c>
      <c r="C5" s="469"/>
      <c r="D5" s="470"/>
      <c r="E5" s="486">
        <v>46023</v>
      </c>
      <c r="F5" s="475"/>
      <c r="G5" s="487"/>
      <c r="H5" s="495">
        <f>B5</f>
        <v>45658</v>
      </c>
      <c r="I5" s="469"/>
      <c r="J5" s="470"/>
      <c r="K5" s="485">
        <f>E5</f>
        <v>46023</v>
      </c>
      <c r="L5" s="469"/>
      <c r="M5" s="470"/>
      <c r="N5" s="471" t="s">
        <v>132</v>
      </c>
      <c r="O5" s="469"/>
      <c r="P5" s="472"/>
      <c r="R5" s="483">
        <f>H5</f>
        <v>45658</v>
      </c>
      <c r="S5" s="469"/>
      <c r="T5" s="470"/>
      <c r="U5" s="496">
        <f>K5</f>
        <v>46023</v>
      </c>
      <c r="V5" s="475"/>
      <c r="W5" s="487"/>
      <c r="X5" s="495">
        <f>R5</f>
        <v>45658</v>
      </c>
      <c r="Y5" s="469"/>
      <c r="Z5" s="470"/>
      <c r="AA5" s="485">
        <f>U5</f>
        <v>46023</v>
      </c>
      <c r="AB5" s="469"/>
      <c r="AC5" s="472"/>
      <c r="AE5" s="468" t="s">
        <v>133</v>
      </c>
      <c r="AF5" s="469"/>
      <c r="AG5" s="472"/>
      <c r="AI5" s="502">
        <f>X5</f>
        <v>45658</v>
      </c>
      <c r="AJ5" s="503"/>
      <c r="AK5" s="504"/>
      <c r="AL5" s="505">
        <f>AA5</f>
        <v>46023</v>
      </c>
      <c r="AM5" s="503"/>
      <c r="AN5" s="504"/>
      <c r="AO5" s="469" t="s">
        <v>134</v>
      </c>
      <c r="AP5" s="469"/>
      <c r="AQ5" s="472"/>
    </row>
    <row r="6" spans="1:43" ht="19.5" customHeight="1" thickBot="1">
      <c r="A6" s="465"/>
      <c r="B6" s="99" t="s">
        <v>29</v>
      </c>
      <c r="C6" s="135" t="s">
        <v>30</v>
      </c>
      <c r="D6" s="263" t="s">
        <v>12</v>
      </c>
      <c r="E6" s="159" t="s">
        <v>29</v>
      </c>
      <c r="F6" s="346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45" t="s">
        <v>29</v>
      </c>
      <c r="V6" s="346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0" t="s">
        <v>29</v>
      </c>
      <c r="AJ6" s="135" t="s">
        <v>30</v>
      </c>
      <c r="AK6" s="263" t="s">
        <v>12</v>
      </c>
      <c r="AL6" s="401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181</v>
      </c>
      <c r="B7" s="39">
        <v>3931.27</v>
      </c>
      <c r="C7" s="363">
        <v>3480.7400000000002</v>
      </c>
      <c r="D7" s="368">
        <v>7412.01</v>
      </c>
      <c r="E7" s="39">
        <v>2948.98</v>
      </c>
      <c r="F7" s="372">
        <v>3253.54</v>
      </c>
      <c r="G7" s="370">
        <v>6202.52</v>
      </c>
      <c r="H7" s="338">
        <f t="shared" ref="H7:H32" si="0">B7/$B$33</f>
        <v>0.34821400891600479</v>
      </c>
      <c r="I7" s="316">
        <f t="shared" ref="I7:I32" si="1">C7/$C$33</f>
        <v>7.3268540946196767E-2</v>
      </c>
      <c r="J7" s="391">
        <f t="shared" ref="J7:J32" si="2">D7/$D$33</f>
        <v>0.12606226705639559</v>
      </c>
      <c r="K7" s="316">
        <f t="shared" ref="K7:K32" si="3">E7/$E$33</f>
        <v>0.33085795898859333</v>
      </c>
      <c r="L7" s="316">
        <f t="shared" ref="L7:L32" si="4">F7/$F$33</f>
        <v>9.0143965360317935E-2</v>
      </c>
      <c r="M7" s="392">
        <f t="shared" ref="M7:M32" si="5">G7/$G$33</f>
        <v>0.13781589233752775</v>
      </c>
      <c r="N7" s="385">
        <f t="shared" ref="N7:P33" si="6">(E7-B7)/B7</f>
        <v>-0.249865819442572</v>
      </c>
      <c r="O7" s="386">
        <f t="shared" si="6"/>
        <v>-6.5273476329746047E-2</v>
      </c>
      <c r="P7" s="375">
        <f t="shared" si="6"/>
        <v>-0.16317975825720685</v>
      </c>
      <c r="R7" s="394">
        <v>937.79300000000001</v>
      </c>
      <c r="S7" s="362">
        <v>810.58799999999997</v>
      </c>
      <c r="T7" s="367">
        <v>1748.3809999999999</v>
      </c>
      <c r="U7" s="39">
        <v>693.37599999999998</v>
      </c>
      <c r="V7" s="112">
        <v>749.55200000000002</v>
      </c>
      <c r="W7" s="373">
        <v>1442.9279999999999</v>
      </c>
      <c r="X7" s="338">
        <f>R7/$R$33</f>
        <v>0.3327199008290031</v>
      </c>
      <c r="Y7" s="316">
        <f>S7/$S$33</f>
        <v>6.7787096527628557E-2</v>
      </c>
      <c r="Z7" s="391">
        <f>T7/$T$33</f>
        <v>0.11832239168669915</v>
      </c>
      <c r="AA7" s="316">
        <f>U7/$U$33</f>
        <v>0.30641672260637343</v>
      </c>
      <c r="AB7" s="316">
        <f>V7/$V$33</f>
        <v>8.0828759195857663E-2</v>
      </c>
      <c r="AC7" s="392">
        <f>W7/$W$33</f>
        <v>0.12507842713354309</v>
      </c>
      <c r="AE7" s="385">
        <f t="shared" ref="AE7:AG33" si="7">(U7-R7)/R7</f>
        <v>-0.26063001110053075</v>
      </c>
      <c r="AF7" s="386">
        <f t="shared" si="7"/>
        <v>-7.529842534061687E-2</v>
      </c>
      <c r="AG7" s="375">
        <f t="shared" si="7"/>
        <v>-0.17470619962124961</v>
      </c>
      <c r="AI7" s="27">
        <f t="shared" ref="AI7:AN22" si="8">(R7/B7)*10</f>
        <v>2.385470852930478</v>
      </c>
      <c r="AJ7" s="28">
        <f t="shared" si="8"/>
        <v>2.3287806615834561</v>
      </c>
      <c r="AK7" s="399">
        <f t="shared" si="8"/>
        <v>2.3588486793730712</v>
      </c>
      <c r="AL7" s="28">
        <f t="shared" si="8"/>
        <v>2.3512400897937589</v>
      </c>
      <c r="AM7" s="28">
        <f t="shared" si="8"/>
        <v>2.3038044714372656</v>
      </c>
      <c r="AN7" s="395">
        <f t="shared" si="8"/>
        <v>2.326357673977673</v>
      </c>
      <c r="AO7" s="376">
        <f t="shared" ref="AO7:AQ18" si="9">(AL7-AI7)/AI7</f>
        <v>-1.4349688278382311E-2</v>
      </c>
      <c r="AP7" s="374">
        <f t="shared" si="9"/>
        <v>-1.0725007536436635E-2</v>
      </c>
      <c r="AQ7" s="375">
        <f t="shared" si="9"/>
        <v>-1.377409482834378E-2</v>
      </c>
    </row>
    <row r="8" spans="1:43" ht="20.100000000000001" customHeight="1">
      <c r="A8" s="8" t="s">
        <v>177</v>
      </c>
      <c r="B8" s="19">
        <v>692.55</v>
      </c>
      <c r="C8" s="364">
        <v>4753.97</v>
      </c>
      <c r="D8" s="368">
        <v>5446.52</v>
      </c>
      <c r="E8" s="19">
        <v>530.76</v>
      </c>
      <c r="F8" s="362">
        <v>4175.5199999999995</v>
      </c>
      <c r="G8" s="370">
        <v>4706.28</v>
      </c>
      <c r="H8" s="338">
        <f t="shared" si="0"/>
        <v>6.1342927826066158E-2</v>
      </c>
      <c r="I8" s="316">
        <f t="shared" si="1"/>
        <v>0.1000696534650652</v>
      </c>
      <c r="J8" s="392">
        <f t="shared" si="2"/>
        <v>9.263353108913773E-2</v>
      </c>
      <c r="K8" s="316">
        <f t="shared" si="3"/>
        <v>5.9548104874494162E-2</v>
      </c>
      <c r="L8" s="316">
        <f t="shared" si="4"/>
        <v>0.11568873603561496</v>
      </c>
      <c r="M8" s="392">
        <f t="shared" si="5"/>
        <v>0.10457042908209244</v>
      </c>
      <c r="N8" s="387">
        <f t="shared" si="6"/>
        <v>-0.23361490145115874</v>
      </c>
      <c r="O8" s="388">
        <f t="shared" si="6"/>
        <v>-0.12167725080301321</v>
      </c>
      <c r="P8" s="379">
        <f t="shared" si="6"/>
        <v>-0.1359106365165281</v>
      </c>
      <c r="R8" s="394">
        <v>171.28800000000001</v>
      </c>
      <c r="S8" s="362">
        <v>1237.173</v>
      </c>
      <c r="T8" s="367">
        <v>1408.461</v>
      </c>
      <c r="U8" s="19">
        <v>116.34399999999999</v>
      </c>
      <c r="V8" s="119">
        <v>1125.2429999999999</v>
      </c>
      <c r="W8" s="368">
        <v>1241.587</v>
      </c>
      <c r="X8" s="338">
        <f t="shared" ref="X8:X32" si="10">R8/$R$33</f>
        <v>6.0771328398909231E-2</v>
      </c>
      <c r="Y8" s="316">
        <f t="shared" ref="Y8:Y32" si="11">S8/$S$33</f>
        <v>0.10346114866291607</v>
      </c>
      <c r="Z8" s="392">
        <f t="shared" ref="Z8:Z32" si="12">T8/$T$33</f>
        <v>9.5318168132369319E-2</v>
      </c>
      <c r="AA8" s="316">
        <f t="shared" ref="AA8:AA32" si="13">U8/$U$33</f>
        <v>5.1414740595169012E-2</v>
      </c>
      <c r="AB8" s="316">
        <f t="shared" ref="AB8:AB32" si="14">V8/$V$33</f>
        <v>0.12134180881890043</v>
      </c>
      <c r="AC8" s="392">
        <f t="shared" ref="AC8:AC32" si="15">W8/$W$33</f>
        <v>0.10762543183683065</v>
      </c>
      <c r="AE8" s="387">
        <f t="shared" si="7"/>
        <v>-0.32076969781887821</v>
      </c>
      <c r="AF8" s="388">
        <f t="shared" si="7"/>
        <v>-9.0472391492539897E-2</v>
      </c>
      <c r="AG8" s="379">
        <f t="shared" si="7"/>
        <v>-0.1184796739135837</v>
      </c>
      <c r="AI8" s="27">
        <f t="shared" si="8"/>
        <v>2.473294346978558</v>
      </c>
      <c r="AJ8" s="28">
        <f t="shared" si="8"/>
        <v>2.6023996785844252</v>
      </c>
      <c r="AK8" s="395">
        <f t="shared" si="8"/>
        <v>2.5859833434927255</v>
      </c>
      <c r="AL8" s="28">
        <f t="shared" si="8"/>
        <v>2.1920265279975886</v>
      </c>
      <c r="AM8" s="28">
        <f t="shared" si="8"/>
        <v>2.6948571674905164</v>
      </c>
      <c r="AN8" s="395">
        <f t="shared" si="8"/>
        <v>2.6381494513713593</v>
      </c>
      <c r="AO8" s="377">
        <f t="shared" si="9"/>
        <v>-0.11372193500728033</v>
      </c>
      <c r="AP8" s="378">
        <f t="shared" si="9"/>
        <v>3.552778217233081E-2</v>
      </c>
      <c r="AQ8" s="379">
        <f t="shared" si="9"/>
        <v>2.0172638779713193E-2</v>
      </c>
    </row>
    <row r="9" spans="1:43" ht="20.100000000000001" customHeight="1">
      <c r="A9" s="8" t="s">
        <v>178</v>
      </c>
      <c r="B9" s="19">
        <v>491.23999999999995</v>
      </c>
      <c r="C9" s="364">
        <v>1605.05</v>
      </c>
      <c r="D9" s="368">
        <v>2096.29</v>
      </c>
      <c r="E9" s="19">
        <v>902.84</v>
      </c>
      <c r="F9" s="362">
        <v>3046.98</v>
      </c>
      <c r="G9" s="370">
        <v>3949.82</v>
      </c>
      <c r="H9" s="338">
        <f t="shared" si="0"/>
        <v>4.3511804007330505E-2</v>
      </c>
      <c r="I9" s="316">
        <f t="shared" si="1"/>
        <v>3.3785824751545103E-2</v>
      </c>
      <c r="J9" s="392">
        <f t="shared" si="2"/>
        <v>3.5653361208046332E-2</v>
      </c>
      <c r="K9" s="316">
        <f t="shared" si="3"/>
        <v>0.10129326061664087</v>
      </c>
      <c r="L9" s="316">
        <f t="shared" si="4"/>
        <v>8.4420925998629659E-2</v>
      </c>
      <c r="M9" s="392">
        <f t="shared" si="5"/>
        <v>8.7762388170068595E-2</v>
      </c>
      <c r="N9" s="387">
        <f t="shared" si="6"/>
        <v>0.8378796514941782</v>
      </c>
      <c r="O9" s="388">
        <f t="shared" si="6"/>
        <v>0.89837076726581733</v>
      </c>
      <c r="P9" s="379">
        <f t="shared" si="6"/>
        <v>0.88419541189434681</v>
      </c>
      <c r="R9" s="394">
        <v>175.87799999999999</v>
      </c>
      <c r="S9" s="362">
        <v>480.67500000000001</v>
      </c>
      <c r="T9" s="367">
        <v>656.553</v>
      </c>
      <c r="U9" s="19">
        <v>265.887</v>
      </c>
      <c r="V9" s="119">
        <v>948.053</v>
      </c>
      <c r="W9" s="368">
        <v>1213.94</v>
      </c>
      <c r="X9" s="338">
        <f t="shared" si="10"/>
        <v>6.2399816076685793E-2</v>
      </c>
      <c r="Y9" s="316">
        <f t="shared" si="11"/>
        <v>4.019744015877099E-2</v>
      </c>
      <c r="Z9" s="392">
        <f t="shared" si="12"/>
        <v>4.4432489960184535E-2</v>
      </c>
      <c r="AA9" s="316">
        <f t="shared" si="13"/>
        <v>0.11750078330320175</v>
      </c>
      <c r="AB9" s="316">
        <f t="shared" si="14"/>
        <v>0.10223433149656119</v>
      </c>
      <c r="AC9" s="392">
        <f t="shared" si="15"/>
        <v>0.10522888587267924</v>
      </c>
      <c r="AE9" s="387">
        <f t="shared" si="7"/>
        <v>0.51176952205506099</v>
      </c>
      <c r="AF9" s="388">
        <f t="shared" si="7"/>
        <v>0.97233681801633109</v>
      </c>
      <c r="AG9" s="379">
        <f t="shared" si="7"/>
        <v>0.84895964225279619</v>
      </c>
      <c r="AI9" s="27">
        <f t="shared" si="8"/>
        <v>3.5802866216106182</v>
      </c>
      <c r="AJ9" s="28">
        <f t="shared" si="8"/>
        <v>2.9947665181770038</v>
      </c>
      <c r="AK9" s="395">
        <f t="shared" si="8"/>
        <v>3.131976014768949</v>
      </c>
      <c r="AL9" s="28">
        <f t="shared" si="8"/>
        <v>2.9450068672189977</v>
      </c>
      <c r="AM9" s="28">
        <f t="shared" si="8"/>
        <v>3.1114513387025844</v>
      </c>
      <c r="AN9" s="395">
        <f t="shared" si="8"/>
        <v>3.0734058767234962</v>
      </c>
      <c r="AO9" s="377">
        <f t="shared" si="9"/>
        <v>-0.17743823931778824</v>
      </c>
      <c r="AP9" s="378">
        <f t="shared" si="9"/>
        <v>3.8962910736897727E-2</v>
      </c>
      <c r="AQ9" s="379">
        <f t="shared" si="9"/>
        <v>-1.8700698143684115E-2</v>
      </c>
    </row>
    <row r="10" spans="1:43" ht="20.100000000000001" customHeight="1">
      <c r="A10" s="8" t="s">
        <v>176</v>
      </c>
      <c r="B10" s="19">
        <v>1169.3699999999999</v>
      </c>
      <c r="C10" s="364">
        <v>4931.62</v>
      </c>
      <c r="D10" s="368">
        <v>6100.99</v>
      </c>
      <c r="E10" s="19">
        <v>878.38</v>
      </c>
      <c r="F10" s="362">
        <v>3611.73</v>
      </c>
      <c r="G10" s="370">
        <v>4490.1099999999997</v>
      </c>
      <c r="H10" s="338">
        <f t="shared" si="0"/>
        <v>0.10357747384588403</v>
      </c>
      <c r="I10" s="316">
        <f t="shared" si="1"/>
        <v>0.10380913308695359</v>
      </c>
      <c r="J10" s="392">
        <f t="shared" si="2"/>
        <v>0.10376465097704926</v>
      </c>
      <c r="K10" s="316">
        <f t="shared" si="3"/>
        <v>9.8548994573174661E-2</v>
      </c>
      <c r="L10" s="316">
        <f t="shared" si="4"/>
        <v>0.10006813010161889</v>
      </c>
      <c r="M10" s="392">
        <f t="shared" si="5"/>
        <v>9.9767274647023577E-2</v>
      </c>
      <c r="N10" s="387">
        <f t="shared" si="6"/>
        <v>-0.24884339430633581</v>
      </c>
      <c r="O10" s="388">
        <f t="shared" si="6"/>
        <v>-0.26763822030083417</v>
      </c>
      <c r="P10" s="379">
        <f t="shared" si="6"/>
        <v>-0.26403583680681336</v>
      </c>
      <c r="R10" s="394">
        <v>295.59800000000001</v>
      </c>
      <c r="S10" s="362">
        <v>1241.7</v>
      </c>
      <c r="T10" s="367">
        <v>1537.298</v>
      </c>
      <c r="U10" s="19">
        <v>227.494</v>
      </c>
      <c r="V10" s="119">
        <v>865.36500000000001</v>
      </c>
      <c r="W10" s="368">
        <v>1092.8589999999999</v>
      </c>
      <c r="X10" s="338">
        <f t="shared" si="10"/>
        <v>0.10487531602949868</v>
      </c>
      <c r="Y10" s="316">
        <f t="shared" si="11"/>
        <v>0.10383972839266851</v>
      </c>
      <c r="Z10" s="392">
        <f t="shared" si="12"/>
        <v>0.10403726424342249</v>
      </c>
      <c r="AA10" s="316">
        <f t="shared" si="13"/>
        <v>0.10053414870519649</v>
      </c>
      <c r="AB10" s="316">
        <f t="shared" si="14"/>
        <v>9.3317580636864905E-2</v>
      </c>
      <c r="AC10" s="392">
        <f t="shared" si="15"/>
        <v>9.4733129302873587E-2</v>
      </c>
      <c r="AE10" s="387">
        <f t="shared" si="7"/>
        <v>-0.23039398101475655</v>
      </c>
      <c r="AF10" s="388">
        <f t="shared" si="7"/>
        <v>-0.30308045421599422</v>
      </c>
      <c r="AG10" s="379">
        <f t="shared" si="7"/>
        <v>-0.28910399935471204</v>
      </c>
      <c r="AI10" s="27">
        <f t="shared" si="8"/>
        <v>2.5278397769739263</v>
      </c>
      <c r="AJ10" s="28">
        <f t="shared" si="8"/>
        <v>2.5178338963667111</v>
      </c>
      <c r="AK10" s="395">
        <f t="shared" si="8"/>
        <v>2.5197517124269995</v>
      </c>
      <c r="AL10" s="28">
        <f t="shared" si="8"/>
        <v>2.5899269109041647</v>
      </c>
      <c r="AM10" s="28">
        <f t="shared" si="8"/>
        <v>2.3959847496905913</v>
      </c>
      <c r="AN10" s="395">
        <f t="shared" si="8"/>
        <v>2.4339247813527951</v>
      </c>
      <c r="AO10" s="377">
        <f t="shared" si="9"/>
        <v>2.4561340673483225E-2</v>
      </c>
      <c r="AP10" s="378">
        <f t="shared" si="9"/>
        <v>-4.839443414116823E-2</v>
      </c>
      <c r="AQ10" s="379">
        <f t="shared" si="9"/>
        <v>-3.4061661968883723E-2</v>
      </c>
    </row>
    <row r="11" spans="1:43" ht="20.100000000000001" customHeight="1">
      <c r="A11" s="8" t="s">
        <v>180</v>
      </c>
      <c r="B11" s="19">
        <v>95.02</v>
      </c>
      <c r="C11" s="364">
        <v>2682.5</v>
      </c>
      <c r="D11" s="368">
        <v>2777.52</v>
      </c>
      <c r="E11" s="19">
        <v>245.73000000000002</v>
      </c>
      <c r="F11" s="362">
        <v>2669.65</v>
      </c>
      <c r="G11" s="370">
        <v>2915.38</v>
      </c>
      <c r="H11" s="338">
        <f t="shared" si="0"/>
        <v>8.4164392491990567E-3</v>
      </c>
      <c r="I11" s="316">
        <f t="shared" si="1"/>
        <v>5.6465826544979746E-2</v>
      </c>
      <c r="J11" s="392">
        <f t="shared" si="2"/>
        <v>4.7239610847054962E-2</v>
      </c>
      <c r="K11" s="316">
        <f t="shared" si="3"/>
        <v>2.7569439691780565E-2</v>
      </c>
      <c r="L11" s="316">
        <f t="shared" si="4"/>
        <v>7.3966460263028208E-2</v>
      </c>
      <c r="M11" s="392">
        <f t="shared" si="5"/>
        <v>6.4777815501277161E-2</v>
      </c>
      <c r="N11" s="387">
        <f t="shared" si="6"/>
        <v>1.586087139549569</v>
      </c>
      <c r="O11" s="388">
        <f t="shared" si="6"/>
        <v>-4.7903075489282047E-3</v>
      </c>
      <c r="P11" s="379">
        <f t="shared" si="6"/>
        <v>4.9634206054321887E-2</v>
      </c>
      <c r="R11" s="394">
        <v>33.414000000000001</v>
      </c>
      <c r="S11" s="362">
        <v>641.10700000000008</v>
      </c>
      <c r="T11" s="367">
        <v>674.52100000000007</v>
      </c>
      <c r="U11" s="19">
        <v>85.385000000000005</v>
      </c>
      <c r="V11" s="119">
        <v>655.58699999999999</v>
      </c>
      <c r="W11" s="368">
        <v>740.97199999999998</v>
      </c>
      <c r="X11" s="338">
        <f t="shared" si="10"/>
        <v>1.1854964545800949E-2</v>
      </c>
      <c r="Y11" s="316">
        <f t="shared" si="11"/>
        <v>5.3613897681113423E-2</v>
      </c>
      <c r="Z11" s="392">
        <f t="shared" si="12"/>
        <v>4.5648481631237137E-2</v>
      </c>
      <c r="AA11" s="316">
        <f t="shared" si="13"/>
        <v>3.7733339284522681E-2</v>
      </c>
      <c r="AB11" s="316">
        <f t="shared" si="14"/>
        <v>7.0695940715166841E-2</v>
      </c>
      <c r="AC11" s="392">
        <f t="shared" si="15"/>
        <v>6.4230240393142068E-2</v>
      </c>
      <c r="AE11" s="387">
        <f t="shared" si="7"/>
        <v>1.5553660142455259</v>
      </c>
      <c r="AF11" s="388">
        <f t="shared" si="7"/>
        <v>2.2585933393333566E-2</v>
      </c>
      <c r="AG11" s="379">
        <f t="shared" si="7"/>
        <v>9.8515835681913383E-2</v>
      </c>
      <c r="AI11" s="27">
        <f t="shared" si="8"/>
        <v>3.5165228372974111</v>
      </c>
      <c r="AJ11" s="28">
        <f t="shared" si="8"/>
        <v>2.3899608574091333</v>
      </c>
      <c r="AK11" s="395">
        <f t="shared" si="8"/>
        <v>2.4285009648895421</v>
      </c>
      <c r="AL11" s="28">
        <f t="shared" si="8"/>
        <v>3.4747487079314694</v>
      </c>
      <c r="AM11" s="28">
        <f t="shared" si="8"/>
        <v>2.4557039312269398</v>
      </c>
      <c r="AN11" s="395">
        <f t="shared" si="8"/>
        <v>2.541596635773038</v>
      </c>
      <c r="AO11" s="377">
        <f t="shared" si="9"/>
        <v>-1.1879385204859585E-2</v>
      </c>
      <c r="AP11" s="378">
        <f t="shared" si="9"/>
        <v>2.7508012783554962E-2</v>
      </c>
      <c r="AQ11" s="379">
        <f t="shared" si="9"/>
        <v>4.6570156865735422E-2</v>
      </c>
    </row>
    <row r="12" spans="1:43" ht="20.100000000000001" customHeight="1">
      <c r="A12" s="8" t="s">
        <v>175</v>
      </c>
      <c r="B12" s="19">
        <v>176.41000000000003</v>
      </c>
      <c r="C12" s="364">
        <v>5703.85</v>
      </c>
      <c r="D12" s="368">
        <v>5880.26</v>
      </c>
      <c r="E12" s="19">
        <v>177.47000000000003</v>
      </c>
      <c r="F12" s="362">
        <v>2550.8700000000003</v>
      </c>
      <c r="G12" s="370">
        <v>2728.34</v>
      </c>
      <c r="H12" s="338">
        <f t="shared" si="0"/>
        <v>1.5625595116303997E-2</v>
      </c>
      <c r="I12" s="316">
        <f t="shared" si="1"/>
        <v>0.12006434473013337</v>
      </c>
      <c r="J12" s="392">
        <f t="shared" si="2"/>
        <v>0.10001051084402757</v>
      </c>
      <c r="K12" s="316">
        <f t="shared" si="3"/>
        <v>1.9911075009564551E-2</v>
      </c>
      <c r="L12" s="316">
        <f t="shared" si="4"/>
        <v>7.0675490978649183E-2</v>
      </c>
      <c r="M12" s="392">
        <f t="shared" si="5"/>
        <v>6.0621910400961293E-2</v>
      </c>
      <c r="N12" s="387">
        <f t="shared" si="6"/>
        <v>6.0087296638512673E-3</v>
      </c>
      <c r="O12" s="388">
        <f t="shared" si="6"/>
        <v>-0.55278101633107457</v>
      </c>
      <c r="P12" s="379">
        <f t="shared" si="6"/>
        <v>-0.53601711488947767</v>
      </c>
      <c r="R12" s="394">
        <v>57.756</v>
      </c>
      <c r="S12" s="362">
        <v>1381.7340000000002</v>
      </c>
      <c r="T12" s="367">
        <v>1439.4900000000002</v>
      </c>
      <c r="U12" s="19">
        <v>46.174000000000007</v>
      </c>
      <c r="V12" s="119">
        <v>663.44600000000003</v>
      </c>
      <c r="W12" s="368">
        <v>709.62</v>
      </c>
      <c r="X12" s="338">
        <f t="shared" si="10"/>
        <v>2.0491271093172909E-2</v>
      </c>
      <c r="Y12" s="316">
        <f t="shared" si="11"/>
        <v>0.11555036101386441</v>
      </c>
      <c r="Z12" s="392">
        <f t="shared" si="12"/>
        <v>9.7418068263774665E-2</v>
      </c>
      <c r="AA12" s="316">
        <f t="shared" si="13"/>
        <v>2.0405214125707682E-2</v>
      </c>
      <c r="AB12" s="316">
        <f t="shared" si="14"/>
        <v>7.1543424570216577E-2</v>
      </c>
      <c r="AC12" s="392">
        <f t="shared" si="15"/>
        <v>6.1512531091298291E-2</v>
      </c>
      <c r="AE12" s="387">
        <f t="shared" si="7"/>
        <v>-0.20053327792783424</v>
      </c>
      <c r="AF12" s="388">
        <f t="shared" si="7"/>
        <v>-0.51984535373668161</v>
      </c>
      <c r="AG12" s="379">
        <f t="shared" si="7"/>
        <v>-0.50703374111664556</v>
      </c>
      <c r="AI12" s="27">
        <f t="shared" si="8"/>
        <v>3.2739640609942744</v>
      </c>
      <c r="AJ12" s="28">
        <f t="shared" si="8"/>
        <v>2.4224585148627682</v>
      </c>
      <c r="AK12" s="395">
        <f t="shared" si="8"/>
        <v>2.4480039998231371</v>
      </c>
      <c r="AL12" s="28">
        <f t="shared" si="8"/>
        <v>2.6017918521440242</v>
      </c>
      <c r="AM12" s="28">
        <f t="shared" si="8"/>
        <v>2.6008616668038749</v>
      </c>
      <c r="AN12" s="395">
        <f t="shared" si="8"/>
        <v>2.6009221724565119</v>
      </c>
      <c r="AO12" s="377">
        <f t="shared" si="9"/>
        <v>-0.20530836512790471</v>
      </c>
      <c r="AP12" s="378">
        <f t="shared" si="9"/>
        <v>7.3645493141174884E-2</v>
      </c>
      <c r="AQ12" s="379">
        <f t="shared" si="9"/>
        <v>6.2466471723258137E-2</v>
      </c>
    </row>
    <row r="13" spans="1:43" ht="20.100000000000001" customHeight="1">
      <c r="A13" s="8" t="s">
        <v>190</v>
      </c>
      <c r="B13" s="19">
        <v>1012.14</v>
      </c>
      <c r="C13" s="364">
        <v>3315.7799999999997</v>
      </c>
      <c r="D13" s="368">
        <v>4327.92</v>
      </c>
      <c r="E13" s="19">
        <v>461.91</v>
      </c>
      <c r="F13" s="362">
        <v>2300.21</v>
      </c>
      <c r="G13" s="370">
        <v>2762.12</v>
      </c>
      <c r="H13" s="338">
        <f t="shared" si="0"/>
        <v>8.9650755858601702E-2</v>
      </c>
      <c r="I13" s="316">
        <f t="shared" si="1"/>
        <v>6.9796182047087763E-2</v>
      </c>
      <c r="J13" s="392">
        <f t="shared" si="2"/>
        <v>7.3608563242455904E-2</v>
      </c>
      <c r="K13" s="316">
        <f t="shared" si="3"/>
        <v>5.1823545712897733E-2</v>
      </c>
      <c r="L13" s="316">
        <f t="shared" si="4"/>
        <v>6.373059822883903E-2</v>
      </c>
      <c r="M13" s="392">
        <f t="shared" si="5"/>
        <v>6.1372479660417395E-2</v>
      </c>
      <c r="N13" s="387">
        <f t="shared" si="6"/>
        <v>-0.54363032782026199</v>
      </c>
      <c r="O13" s="388">
        <f t="shared" si="6"/>
        <v>-0.30628389096984715</v>
      </c>
      <c r="P13" s="379">
        <f t="shared" si="6"/>
        <v>-0.36179042126471844</v>
      </c>
      <c r="R13" s="394">
        <v>179.62900000000002</v>
      </c>
      <c r="S13" s="362">
        <v>722.63300000000004</v>
      </c>
      <c r="T13" s="367">
        <v>902.26200000000006</v>
      </c>
      <c r="U13" s="19">
        <v>70.557000000000002</v>
      </c>
      <c r="V13" s="119">
        <v>454.42899999999997</v>
      </c>
      <c r="W13" s="368">
        <v>524.98599999999999</v>
      </c>
      <c r="X13" s="338">
        <f t="shared" si="10"/>
        <v>6.3730634656062699E-2</v>
      </c>
      <c r="Y13" s="316">
        <f t="shared" si="11"/>
        <v>6.0431677899314834E-2</v>
      </c>
      <c r="Z13" s="392">
        <f t="shared" si="12"/>
        <v>6.1060945965452938E-2</v>
      </c>
      <c r="AA13" s="316">
        <f t="shared" si="13"/>
        <v>3.1180549509844432E-2</v>
      </c>
      <c r="AB13" s="316">
        <f t="shared" si="14"/>
        <v>4.9003847915307271E-2</v>
      </c>
      <c r="AC13" s="392">
        <f t="shared" si="15"/>
        <v>4.5507761403985686E-2</v>
      </c>
      <c r="AE13" s="387">
        <f t="shared" si="7"/>
        <v>-0.60720707680831054</v>
      </c>
      <c r="AF13" s="388">
        <f t="shared" si="7"/>
        <v>-0.3711482868897491</v>
      </c>
      <c r="AG13" s="379">
        <f t="shared" si="7"/>
        <v>-0.41814461874710457</v>
      </c>
      <c r="AI13" s="27">
        <f t="shared" si="8"/>
        <v>1.7747446005493315</v>
      </c>
      <c r="AJ13" s="28">
        <f t="shared" si="8"/>
        <v>2.1793755918667705</v>
      </c>
      <c r="AK13" s="395">
        <f t="shared" si="8"/>
        <v>2.0847474075306383</v>
      </c>
      <c r="AL13" s="28">
        <f t="shared" si="8"/>
        <v>1.5275053581866596</v>
      </c>
      <c r="AM13" s="28">
        <f t="shared" si="8"/>
        <v>1.9755978801935472</v>
      </c>
      <c r="AN13" s="395">
        <f t="shared" si="8"/>
        <v>1.9006632586563943</v>
      </c>
      <c r="AO13" s="377">
        <f t="shared" si="9"/>
        <v>-0.13930975887242855</v>
      </c>
      <c r="AP13" s="378">
        <f t="shared" si="9"/>
        <v>-9.3502796137436353E-2</v>
      </c>
      <c r="AQ13" s="379">
        <f t="shared" si="9"/>
        <v>-8.8300457028647764E-2</v>
      </c>
    </row>
    <row r="14" spans="1:43" ht="20.100000000000001" customHeight="1">
      <c r="A14" s="8" t="s">
        <v>187</v>
      </c>
      <c r="B14" s="19">
        <v>523.34</v>
      </c>
      <c r="C14" s="364">
        <v>5602.42</v>
      </c>
      <c r="D14" s="368">
        <v>6125.76</v>
      </c>
      <c r="E14" s="19">
        <v>220.35</v>
      </c>
      <c r="F14" s="362">
        <v>2136.85</v>
      </c>
      <c r="G14" s="370">
        <v>2357.1999999999998</v>
      </c>
      <c r="H14" s="338">
        <f t="shared" si="0"/>
        <v>4.6355075949019518E-2</v>
      </c>
      <c r="I14" s="316">
        <f t="shared" si="1"/>
        <v>0.1179292734211092</v>
      </c>
      <c r="J14" s="392">
        <f t="shared" si="2"/>
        <v>0.10418593513006402</v>
      </c>
      <c r="K14" s="316">
        <f t="shared" si="3"/>
        <v>2.4721955138094033E-2</v>
      </c>
      <c r="L14" s="316">
        <f t="shared" si="4"/>
        <v>5.9204476471841558E-2</v>
      </c>
      <c r="M14" s="392">
        <f t="shared" si="5"/>
        <v>5.2375425055948284E-2</v>
      </c>
      <c r="N14" s="387">
        <f t="shared" si="6"/>
        <v>-0.57895440822409905</v>
      </c>
      <c r="O14" s="388">
        <f t="shared" si="6"/>
        <v>-0.61858446885453078</v>
      </c>
      <c r="P14" s="379">
        <f t="shared" si="6"/>
        <v>-0.6151987671733794</v>
      </c>
      <c r="R14" s="394">
        <v>108.069</v>
      </c>
      <c r="S14" s="362">
        <v>1287.307</v>
      </c>
      <c r="T14" s="367">
        <v>1395.376</v>
      </c>
      <c r="U14" s="19">
        <v>42.546999999999997</v>
      </c>
      <c r="V14" s="119">
        <v>476.86799999999999</v>
      </c>
      <c r="W14" s="368">
        <v>519.41499999999996</v>
      </c>
      <c r="X14" s="338">
        <f t="shared" si="10"/>
        <v>3.8341837657872829E-2</v>
      </c>
      <c r="Y14" s="316">
        <f t="shared" si="11"/>
        <v>0.10765370801158164</v>
      </c>
      <c r="Z14" s="392">
        <f t="shared" si="12"/>
        <v>9.4432635462304571E-2</v>
      </c>
      <c r="AA14" s="316">
        <f t="shared" si="13"/>
        <v>1.8802370282117307E-2</v>
      </c>
      <c r="AB14" s="316">
        <f t="shared" si="14"/>
        <v>5.1423582006598939E-2</v>
      </c>
      <c r="AC14" s="392">
        <f t="shared" si="15"/>
        <v>4.5024846166662011E-2</v>
      </c>
      <c r="AE14" s="387">
        <f t="shared" si="7"/>
        <v>-0.60629782823936562</v>
      </c>
      <c r="AF14" s="388">
        <f t="shared" si="7"/>
        <v>-0.62956155757717469</v>
      </c>
      <c r="AG14" s="379">
        <f t="shared" si="7"/>
        <v>-0.62775982960865029</v>
      </c>
      <c r="AI14" s="27">
        <f t="shared" si="8"/>
        <v>2.0649864332938432</v>
      </c>
      <c r="AJ14" s="28">
        <f t="shared" si="8"/>
        <v>2.2977695353079559</v>
      </c>
      <c r="AK14" s="395">
        <f t="shared" si="8"/>
        <v>2.2778822546100401</v>
      </c>
      <c r="AL14" s="28">
        <f t="shared" si="8"/>
        <v>1.9308826866348987</v>
      </c>
      <c r="AM14" s="28">
        <f t="shared" si="8"/>
        <v>2.2316400308865854</v>
      </c>
      <c r="AN14" s="395">
        <f t="shared" si="8"/>
        <v>2.2035253690819618</v>
      </c>
      <c r="AO14" s="377">
        <f t="shared" si="9"/>
        <v>-6.4941708331243964E-2</v>
      </c>
      <c r="AP14" s="378">
        <f t="shared" si="9"/>
        <v>-2.8779868217944506E-2</v>
      </c>
      <c r="AQ14" s="379">
        <f t="shared" si="9"/>
        <v>-3.2642989064774003E-2</v>
      </c>
    </row>
    <row r="15" spans="1:43" ht="20.100000000000001" customHeight="1">
      <c r="A15" s="8" t="s">
        <v>183</v>
      </c>
      <c r="B15" s="19">
        <v>489.68</v>
      </c>
      <c r="C15" s="364">
        <v>463.32</v>
      </c>
      <c r="D15" s="368">
        <v>953</v>
      </c>
      <c r="E15" s="19">
        <v>507.83</v>
      </c>
      <c r="F15" s="362">
        <v>1002.08</v>
      </c>
      <c r="G15" s="370">
        <v>1509.91</v>
      </c>
      <c r="H15" s="338">
        <f t="shared" si="0"/>
        <v>4.3373626305491415E-2</v>
      </c>
      <c r="I15" s="316">
        <f t="shared" si="1"/>
        <v>9.7527480912656169E-3</v>
      </c>
      <c r="J15" s="392">
        <f t="shared" si="2"/>
        <v>1.6208469835408343E-2</v>
      </c>
      <c r="K15" s="316">
        <f t="shared" si="3"/>
        <v>5.6975495701285649E-2</v>
      </c>
      <c r="L15" s="316">
        <f t="shared" si="4"/>
        <v>2.776405540066125E-2</v>
      </c>
      <c r="M15" s="392">
        <f t="shared" si="5"/>
        <v>3.354920161472378E-2</v>
      </c>
      <c r="N15" s="387">
        <f t="shared" si="6"/>
        <v>3.7065022055219686E-2</v>
      </c>
      <c r="O15" s="388">
        <f t="shared" si="6"/>
        <v>1.1628248294914962</v>
      </c>
      <c r="P15" s="379">
        <f t="shared" si="6"/>
        <v>0.58437565582371465</v>
      </c>
      <c r="R15" s="394">
        <v>97.266000000000005</v>
      </c>
      <c r="S15" s="362">
        <v>103.024</v>
      </c>
      <c r="T15" s="367">
        <v>200.29000000000002</v>
      </c>
      <c r="U15" s="19">
        <v>142.405</v>
      </c>
      <c r="V15" s="119">
        <v>321.98099999999999</v>
      </c>
      <c r="W15" s="368">
        <v>464.38599999999997</v>
      </c>
      <c r="X15" s="338">
        <f t="shared" si="10"/>
        <v>3.4509037574426145E-2</v>
      </c>
      <c r="Y15" s="316">
        <f t="shared" si="11"/>
        <v>8.6155948924267391E-3</v>
      </c>
      <c r="Z15" s="392">
        <f t="shared" si="12"/>
        <v>1.3554706800708185E-2</v>
      </c>
      <c r="AA15" s="316">
        <f t="shared" si="13"/>
        <v>6.2931617740966825E-2</v>
      </c>
      <c r="AB15" s="316">
        <f t="shared" si="14"/>
        <v>3.4721173066900556E-2</v>
      </c>
      <c r="AC15" s="392">
        <f t="shared" si="15"/>
        <v>4.0254725435252166E-2</v>
      </c>
      <c r="AE15" s="387">
        <f t="shared" si="7"/>
        <v>0.46407788949889983</v>
      </c>
      <c r="AF15" s="388">
        <f t="shared" si="7"/>
        <v>2.1253009007609878</v>
      </c>
      <c r="AG15" s="379">
        <f t="shared" si="7"/>
        <v>1.3185680762893801</v>
      </c>
      <c r="AI15" s="27">
        <f t="shared" si="8"/>
        <v>1.9863175951641889</v>
      </c>
      <c r="AJ15" s="28">
        <f t="shared" si="8"/>
        <v>2.2236035569368902</v>
      </c>
      <c r="AK15" s="395">
        <f t="shared" si="8"/>
        <v>2.101678908709339</v>
      </c>
      <c r="AL15" s="28">
        <f t="shared" si="8"/>
        <v>2.8041864403442096</v>
      </c>
      <c r="AM15" s="28">
        <f t="shared" si="8"/>
        <v>3.2131266964713396</v>
      </c>
      <c r="AN15" s="395">
        <f t="shared" si="8"/>
        <v>3.0755872866594691</v>
      </c>
      <c r="AO15" s="377">
        <f t="shared" si="9"/>
        <v>0.41175129655558212</v>
      </c>
      <c r="AP15" s="378">
        <f t="shared" si="9"/>
        <v>0.4450087950468834</v>
      </c>
      <c r="AQ15" s="379">
        <f t="shared" si="9"/>
        <v>0.46339541873606965</v>
      </c>
    </row>
    <row r="16" spans="1:43" ht="20.100000000000001" customHeight="1">
      <c r="A16" s="8" t="s">
        <v>184</v>
      </c>
      <c r="B16" s="19">
        <v>106.64</v>
      </c>
      <c r="C16" s="364">
        <v>1449.49</v>
      </c>
      <c r="D16" s="368">
        <v>1556.13</v>
      </c>
      <c r="E16" s="19">
        <v>91.36</v>
      </c>
      <c r="F16" s="362">
        <v>1088.94</v>
      </c>
      <c r="G16" s="370">
        <v>1180.3</v>
      </c>
      <c r="H16" s="338">
        <f t="shared" si="0"/>
        <v>9.4456859770004984E-3</v>
      </c>
      <c r="I16" s="316">
        <f t="shared" si="1"/>
        <v>3.0511333054494948E-2</v>
      </c>
      <c r="J16" s="392">
        <f t="shared" si="2"/>
        <v>2.6466407308472179E-2</v>
      </c>
      <c r="K16" s="316">
        <f t="shared" si="3"/>
        <v>1.0250046841008716E-2</v>
      </c>
      <c r="L16" s="316">
        <f t="shared" si="4"/>
        <v>3.017063556601874E-2</v>
      </c>
      <c r="M16" s="392">
        <f t="shared" si="5"/>
        <v>2.6225485403672054E-2</v>
      </c>
      <c r="N16" s="387">
        <f t="shared" si="6"/>
        <v>-0.14328582145536384</v>
      </c>
      <c r="O16" s="388">
        <f t="shared" si="6"/>
        <v>-0.24874266121187449</v>
      </c>
      <c r="P16" s="379">
        <f t="shared" si="6"/>
        <v>-0.24151581166097957</v>
      </c>
      <c r="R16" s="394">
        <v>49.268000000000001</v>
      </c>
      <c r="S16" s="362">
        <v>588.70699999999999</v>
      </c>
      <c r="T16" s="367">
        <v>637.97500000000002</v>
      </c>
      <c r="U16" s="19">
        <v>26.357000000000003</v>
      </c>
      <c r="V16" s="119">
        <v>398.47999999999996</v>
      </c>
      <c r="W16" s="368">
        <v>424.83699999999999</v>
      </c>
      <c r="X16" s="338">
        <f t="shared" si="10"/>
        <v>1.7479810655489349E-2</v>
      </c>
      <c r="Y16" s="316">
        <f t="shared" si="11"/>
        <v>4.9231839399905532E-2</v>
      </c>
      <c r="Z16" s="392">
        <f t="shared" si="12"/>
        <v>4.3175216292285205E-2</v>
      </c>
      <c r="AA16" s="316">
        <f t="shared" si="13"/>
        <v>1.1647685466090817E-2</v>
      </c>
      <c r="AB16" s="316">
        <f t="shared" si="14"/>
        <v>4.2970526346891684E-2</v>
      </c>
      <c r="AC16" s="392">
        <f t="shared" si="15"/>
        <v>3.6826469337439598E-2</v>
      </c>
      <c r="AE16" s="387">
        <f t="shared" si="7"/>
        <v>-0.46502801006738648</v>
      </c>
      <c r="AF16" s="388">
        <f t="shared" si="7"/>
        <v>-0.32312678463140415</v>
      </c>
      <c r="AG16" s="379">
        <f t="shared" si="7"/>
        <v>-0.33408519142599635</v>
      </c>
      <c r="AI16" s="27">
        <f t="shared" si="8"/>
        <v>4.6200300075018754</v>
      </c>
      <c r="AJ16" s="28">
        <f t="shared" si="8"/>
        <v>4.0614767952866178</v>
      </c>
      <c r="AK16" s="395">
        <f t="shared" si="8"/>
        <v>4.0997538766041401</v>
      </c>
      <c r="AL16" s="28">
        <f t="shared" si="8"/>
        <v>2.8849605954465849</v>
      </c>
      <c r="AM16" s="28">
        <f t="shared" si="8"/>
        <v>3.6593384392161177</v>
      </c>
      <c r="AN16" s="395">
        <f t="shared" si="8"/>
        <v>3.5993984580191478</v>
      </c>
      <c r="AO16" s="377">
        <f t="shared" si="9"/>
        <v>-0.37555371052524189</v>
      </c>
      <c r="AP16" s="378">
        <f t="shared" si="9"/>
        <v>-9.9012840978726119E-2</v>
      </c>
      <c r="AQ16" s="379">
        <f t="shared" si="9"/>
        <v>-0.12204523335909151</v>
      </c>
    </row>
    <row r="17" spans="1:43" ht="20.100000000000001" customHeight="1">
      <c r="A17" s="8" t="s">
        <v>182</v>
      </c>
      <c r="B17" s="19">
        <v>472.22999999999996</v>
      </c>
      <c r="C17" s="364">
        <v>1521.46</v>
      </c>
      <c r="D17" s="368">
        <v>1993.69</v>
      </c>
      <c r="E17" s="19">
        <v>262.3</v>
      </c>
      <c r="F17" s="362">
        <v>1082.58</v>
      </c>
      <c r="G17" s="370">
        <v>1344.8799999999999</v>
      </c>
      <c r="H17" s="338">
        <f t="shared" si="0"/>
        <v>4.1827984704791307E-2</v>
      </c>
      <c r="I17" s="316">
        <f t="shared" si="1"/>
        <v>3.2026280132385794E-2</v>
      </c>
      <c r="J17" s="392">
        <f t="shared" si="2"/>
        <v>3.3908357005409506E-2</v>
      </c>
      <c r="K17" s="316">
        <f t="shared" si="3"/>
        <v>2.9428494816074721E-2</v>
      </c>
      <c r="L17" s="316">
        <f t="shared" si="4"/>
        <v>2.9994422696439257E-2</v>
      </c>
      <c r="M17" s="392">
        <f t="shared" si="5"/>
        <v>2.9882344158002602E-2</v>
      </c>
      <c r="N17" s="387">
        <f t="shared" si="6"/>
        <v>-0.44455032505346964</v>
      </c>
      <c r="O17" s="388">
        <f t="shared" si="6"/>
        <v>-0.2884597689061823</v>
      </c>
      <c r="P17" s="379">
        <f t="shared" si="6"/>
        <v>-0.32543173713064727</v>
      </c>
      <c r="R17" s="394">
        <v>116.39100000000001</v>
      </c>
      <c r="S17" s="362">
        <v>402.08799999999997</v>
      </c>
      <c r="T17" s="367">
        <v>518.47899999999993</v>
      </c>
      <c r="U17" s="19">
        <v>64.822000000000003</v>
      </c>
      <c r="V17" s="119">
        <v>282.048</v>
      </c>
      <c r="W17" s="368">
        <v>346.87</v>
      </c>
      <c r="X17" s="338">
        <f t="shared" si="10"/>
        <v>4.1294402898495189E-2</v>
      </c>
      <c r="Y17" s="316">
        <f t="shared" si="11"/>
        <v>3.3625439888822821E-2</v>
      </c>
      <c r="Z17" s="392">
        <f t="shared" si="12"/>
        <v>3.5088276136224367E-2</v>
      </c>
      <c r="AA17" s="316">
        <f t="shared" si="13"/>
        <v>2.8646138304167349E-2</v>
      </c>
      <c r="AB17" s="316">
        <f t="shared" si="14"/>
        <v>3.0414954364304626E-2</v>
      </c>
      <c r="AC17" s="392">
        <f t="shared" si="15"/>
        <v>3.006799647647845E-2</v>
      </c>
      <c r="AE17" s="387">
        <f t="shared" si="7"/>
        <v>-0.44306690379840363</v>
      </c>
      <c r="AF17" s="388">
        <f t="shared" si="7"/>
        <v>-0.29854161278128166</v>
      </c>
      <c r="AG17" s="379">
        <f t="shared" si="7"/>
        <v>-0.33098544010461356</v>
      </c>
      <c r="AI17" s="27">
        <f t="shared" si="8"/>
        <v>2.4647099930118803</v>
      </c>
      <c r="AJ17" s="28">
        <f t="shared" si="8"/>
        <v>2.6427773322992385</v>
      </c>
      <c r="AK17" s="395">
        <f t="shared" si="8"/>
        <v>2.6005998926613461</v>
      </c>
      <c r="AL17" s="28">
        <f t="shared" si="8"/>
        <v>2.4712924132672511</v>
      </c>
      <c r="AM17" s="28">
        <f t="shared" si="8"/>
        <v>2.6053317075874305</v>
      </c>
      <c r="AN17" s="395">
        <f t="shared" si="8"/>
        <v>2.5791892213431682</v>
      </c>
      <c r="AO17" s="377">
        <f t="shared" si="9"/>
        <v>2.6706672484932328E-3</v>
      </c>
      <c r="AP17" s="378">
        <f t="shared" si="9"/>
        <v>-1.4169042640921248E-2</v>
      </c>
      <c r="AQ17" s="379">
        <f t="shared" si="9"/>
        <v>-8.232974006726991E-3</v>
      </c>
    </row>
    <row r="18" spans="1:43" ht="20.100000000000001" customHeight="1">
      <c r="A18" s="8" t="s">
        <v>179</v>
      </c>
      <c r="B18" s="19">
        <v>71.97</v>
      </c>
      <c r="C18" s="364">
        <v>1757.46</v>
      </c>
      <c r="D18" s="368">
        <v>1829.43</v>
      </c>
      <c r="E18" s="19">
        <v>149.30000000000001</v>
      </c>
      <c r="F18" s="362">
        <v>1078.56</v>
      </c>
      <c r="G18" s="370">
        <v>1227.8599999999999</v>
      </c>
      <c r="H18" s="338">
        <f t="shared" si="0"/>
        <v>6.3747751290765741E-3</v>
      </c>
      <c r="I18" s="316">
        <f t="shared" si="1"/>
        <v>3.6994009886203209E-2</v>
      </c>
      <c r="J18" s="392">
        <f t="shared" si="2"/>
        <v>3.111464949736735E-2</v>
      </c>
      <c r="K18" s="316">
        <f t="shared" si="3"/>
        <v>1.675056910423163E-2</v>
      </c>
      <c r="L18" s="316">
        <f t="shared" si="4"/>
        <v>2.9883042863780532E-2</v>
      </c>
      <c r="M18" s="392">
        <f t="shared" si="5"/>
        <v>2.7282237149667682E-2</v>
      </c>
      <c r="N18" s="387">
        <f t="shared" si="6"/>
        <v>1.0744754758927333</v>
      </c>
      <c r="O18" s="388">
        <f t="shared" si="6"/>
        <v>-0.38629613191765394</v>
      </c>
      <c r="P18" s="379">
        <f t="shared" si="6"/>
        <v>-0.3288291981655489</v>
      </c>
      <c r="R18" s="394">
        <v>20.352</v>
      </c>
      <c r="S18" s="362">
        <v>362.73500000000001</v>
      </c>
      <c r="T18" s="367">
        <v>383.08699999999999</v>
      </c>
      <c r="U18" s="19">
        <v>37.517000000000003</v>
      </c>
      <c r="V18" s="119">
        <v>304.88200000000001</v>
      </c>
      <c r="W18" s="368">
        <v>342.399</v>
      </c>
      <c r="X18" s="338">
        <f t="shared" si="10"/>
        <v>7.2206930758406925E-3</v>
      </c>
      <c r="Y18" s="316">
        <f t="shared" si="11"/>
        <v>3.033446394339584E-2</v>
      </c>
      <c r="Z18" s="392">
        <f t="shared" si="12"/>
        <v>2.5925567747580491E-2</v>
      </c>
      <c r="AA18" s="316">
        <f t="shared" si="13"/>
        <v>1.6579512677138111E-2</v>
      </c>
      <c r="AB18" s="316">
        <f t="shared" si="14"/>
        <v>3.2877283712339472E-2</v>
      </c>
      <c r="AC18" s="392">
        <f t="shared" si="15"/>
        <v>2.9680433377201096E-2</v>
      </c>
      <c r="AE18" s="387">
        <f t="shared" si="7"/>
        <v>0.84340605345911956</v>
      </c>
      <c r="AF18" s="388">
        <f t="shared" si="7"/>
        <v>-0.1594910885357079</v>
      </c>
      <c r="AG18" s="379">
        <f t="shared" si="7"/>
        <v>-0.10621086071832245</v>
      </c>
      <c r="AI18" s="27">
        <f t="shared" si="8"/>
        <v>2.8278449353897455</v>
      </c>
      <c r="AJ18" s="28">
        <f t="shared" si="8"/>
        <v>2.063973006498014</v>
      </c>
      <c r="AK18" s="395">
        <f t="shared" si="8"/>
        <v>2.0940238216275016</v>
      </c>
      <c r="AL18" s="28">
        <f t="shared" si="8"/>
        <v>2.5128600133958474</v>
      </c>
      <c r="AM18" s="28">
        <f t="shared" si="8"/>
        <v>2.8267504821243139</v>
      </c>
      <c r="AN18" s="395">
        <f t="shared" si="8"/>
        <v>2.7885833889857152</v>
      </c>
      <c r="AO18" s="377">
        <f t="shared" si="9"/>
        <v>-0.11138691448457569</v>
      </c>
      <c r="AP18" s="378">
        <f t="shared" si="9"/>
        <v>0.36956756373501243</v>
      </c>
      <c r="AQ18" s="379">
        <f t="shared" si="9"/>
        <v>0.33168656449113043</v>
      </c>
    </row>
    <row r="19" spans="1:43" ht="20.100000000000001" customHeight="1">
      <c r="A19" s="8" t="s">
        <v>174</v>
      </c>
      <c r="B19" s="19">
        <v>120.27000000000001</v>
      </c>
      <c r="C19" s="364">
        <v>1348.12</v>
      </c>
      <c r="D19" s="368">
        <v>1468.3899999999999</v>
      </c>
      <c r="E19" s="19">
        <v>140.01</v>
      </c>
      <c r="F19" s="362">
        <v>1822.52</v>
      </c>
      <c r="G19" s="370">
        <v>1962.53</v>
      </c>
      <c r="H19" s="338">
        <f t="shared" si="0"/>
        <v>1.0652969359094619E-2</v>
      </c>
      <c r="I19" s="316">
        <f t="shared" si="1"/>
        <v>2.837752472761159E-2</v>
      </c>
      <c r="J19" s="392">
        <f t="shared" si="2"/>
        <v>2.4974139581967737E-2</v>
      </c>
      <c r="K19" s="316">
        <f t="shared" si="3"/>
        <v>1.5708286539072136E-2</v>
      </c>
      <c r="L19" s="316">
        <f t="shared" si="4"/>
        <v>5.0495515576414192E-2</v>
      </c>
      <c r="M19" s="392">
        <f t="shared" si="5"/>
        <v>4.3606118672598927E-2</v>
      </c>
      <c r="N19" s="387">
        <f t="shared" si="6"/>
        <v>0.16413070591169851</v>
      </c>
      <c r="O19" s="388">
        <f t="shared" si="6"/>
        <v>0.35189745719965593</v>
      </c>
      <c r="P19" s="379">
        <f t="shared" si="6"/>
        <v>0.33651822744638693</v>
      </c>
      <c r="R19" s="394">
        <v>25.512</v>
      </c>
      <c r="S19" s="362">
        <v>265.21600000000001</v>
      </c>
      <c r="T19" s="367">
        <v>290.72800000000001</v>
      </c>
      <c r="U19" s="19">
        <v>34.814</v>
      </c>
      <c r="V19" s="119">
        <v>294.04500000000002</v>
      </c>
      <c r="W19" s="368">
        <v>328.85900000000004</v>
      </c>
      <c r="X19" s="338">
        <f t="shared" si="10"/>
        <v>9.0514112495503028E-3</v>
      </c>
      <c r="Y19" s="316">
        <f t="shared" si="11"/>
        <v>2.2179236051695236E-2</v>
      </c>
      <c r="Z19" s="392">
        <f t="shared" si="12"/>
        <v>1.9675135047961902E-2</v>
      </c>
      <c r="AA19" s="316">
        <f t="shared" si="13"/>
        <v>1.5385002914462407E-2</v>
      </c>
      <c r="AB19" s="316">
        <f t="shared" si="14"/>
        <v>3.1708663972274058E-2</v>
      </c>
      <c r="AC19" s="392">
        <f t="shared" si="15"/>
        <v>2.8506735241612787E-2</v>
      </c>
      <c r="AE19" s="387">
        <f t="shared" si="7"/>
        <v>0.36461273126371901</v>
      </c>
      <c r="AF19" s="388">
        <f t="shared" si="7"/>
        <v>0.10870007842664095</v>
      </c>
      <c r="AG19" s="379">
        <f t="shared" si="7"/>
        <v>0.13115695770617219</v>
      </c>
      <c r="AI19" s="27">
        <f t="shared" si="8"/>
        <v>2.1212272387128959</v>
      </c>
      <c r="AJ19" s="28">
        <f t="shared" si="8"/>
        <v>1.9673026140106222</v>
      </c>
      <c r="AK19" s="395">
        <f t="shared" si="8"/>
        <v>1.9799099694222928</v>
      </c>
      <c r="AL19" s="28">
        <f t="shared" si="8"/>
        <v>2.4865366759517178</v>
      </c>
      <c r="AM19" s="28">
        <f t="shared" si="8"/>
        <v>1.6133979325329764</v>
      </c>
      <c r="AN19" s="395">
        <f t="shared" si="8"/>
        <v>1.6756890340529829</v>
      </c>
      <c r="AO19" s="377">
        <f>(AL19-AI19)/AI19</f>
        <v>0.17221607877356976</v>
      </c>
      <c r="AP19" s="378">
        <f>(AM19-AJ19)/AJ19</f>
        <v>-0.17989336208737178</v>
      </c>
      <c r="AQ19" s="379">
        <f>(AN19-AK19)/AK19</f>
        <v>-0.15365392369738756</v>
      </c>
    </row>
    <row r="20" spans="1:43" ht="20.100000000000001" customHeight="1">
      <c r="A20" s="8" t="s">
        <v>185</v>
      </c>
      <c r="B20" s="19">
        <v>222.73</v>
      </c>
      <c r="C20" s="364">
        <v>862.73</v>
      </c>
      <c r="D20" s="368">
        <v>1085.46</v>
      </c>
      <c r="E20" s="19">
        <v>181.79</v>
      </c>
      <c r="F20" s="362">
        <v>532.89</v>
      </c>
      <c r="G20" s="370">
        <v>714.68</v>
      </c>
      <c r="H20" s="338">
        <f t="shared" si="0"/>
        <v>1.9728409955526268E-2</v>
      </c>
      <c r="I20" s="316">
        <f t="shared" si="1"/>
        <v>1.816020970555466E-2</v>
      </c>
      <c r="J20" s="392">
        <f t="shared" si="2"/>
        <v>1.8461328087662477E-2</v>
      </c>
      <c r="K20" s="316">
        <f t="shared" si="3"/>
        <v>2.0395753231468635E-2</v>
      </c>
      <c r="L20" s="316">
        <f t="shared" si="4"/>
        <v>1.476447736952975E-2</v>
      </c>
      <c r="M20" s="392">
        <f t="shared" si="5"/>
        <v>1.587971694340112E-2</v>
      </c>
      <c r="N20" s="387">
        <f t="shared" si="6"/>
        <v>-0.18380999416333677</v>
      </c>
      <c r="O20" s="388">
        <f t="shared" si="6"/>
        <v>-0.3823212360761768</v>
      </c>
      <c r="P20" s="379">
        <f t="shared" si="6"/>
        <v>-0.34158789821826696</v>
      </c>
      <c r="R20" s="394">
        <v>59.008000000000003</v>
      </c>
      <c r="S20" s="362">
        <v>232.69600000000003</v>
      </c>
      <c r="T20" s="367">
        <v>291.70400000000001</v>
      </c>
      <c r="U20" s="19">
        <v>43.790999999999997</v>
      </c>
      <c r="V20" s="119">
        <v>142.459</v>
      </c>
      <c r="W20" s="368">
        <v>186.25</v>
      </c>
      <c r="X20" s="338">
        <f t="shared" si="10"/>
        <v>2.0935468603538111E-2</v>
      </c>
      <c r="Y20" s="316">
        <f t="shared" si="11"/>
        <v>1.9459683851220419E-2</v>
      </c>
      <c r="Z20" s="392">
        <f t="shared" si="12"/>
        <v>1.9741186242916674E-2</v>
      </c>
      <c r="AA20" s="316">
        <f t="shared" si="13"/>
        <v>1.9352118763348743E-2</v>
      </c>
      <c r="AB20" s="316">
        <f t="shared" si="14"/>
        <v>1.5362221975637028E-2</v>
      </c>
      <c r="AC20" s="392">
        <f t="shared" si="15"/>
        <v>1.6144850646478828E-2</v>
      </c>
      <c r="AE20" s="387">
        <f t="shared" si="7"/>
        <v>-0.25788028741865521</v>
      </c>
      <c r="AF20" s="388">
        <f t="shared" si="7"/>
        <v>-0.38778921855124288</v>
      </c>
      <c r="AG20" s="379">
        <f t="shared" si="7"/>
        <v>-0.3615102981104133</v>
      </c>
      <c r="AI20" s="27">
        <f t="shared" si="8"/>
        <v>2.6493063350244697</v>
      </c>
      <c r="AJ20" s="28">
        <f t="shared" si="8"/>
        <v>2.697205382912383</v>
      </c>
      <c r="AK20" s="395">
        <f t="shared" si="8"/>
        <v>2.6873767803511877</v>
      </c>
      <c r="AL20" s="28">
        <f t="shared" si="8"/>
        <v>2.4088783761483028</v>
      </c>
      <c r="AM20" s="28">
        <f t="shared" si="8"/>
        <v>2.6733284542776188</v>
      </c>
      <c r="AN20" s="395">
        <f t="shared" si="8"/>
        <v>2.6060614540773495</v>
      </c>
      <c r="AO20" s="377">
        <f t="shared" ref="AO20:AQ33" si="16">(AL20-AI20)/AI20</f>
        <v>-9.0751286741608997E-2</v>
      </c>
      <c r="AP20" s="378">
        <f t="shared" si="16"/>
        <v>-8.8524695916862E-3</v>
      </c>
      <c r="AQ20" s="379">
        <f t="shared" si="16"/>
        <v>-3.0258252906096728E-2</v>
      </c>
    </row>
    <row r="21" spans="1:43" ht="20.100000000000001" customHeight="1">
      <c r="A21" s="8" t="s">
        <v>214</v>
      </c>
      <c r="B21" s="19">
        <v>270</v>
      </c>
      <c r="C21" s="364">
        <v>388.8</v>
      </c>
      <c r="D21" s="368">
        <v>658.8</v>
      </c>
      <c r="E21" s="19">
        <v>135</v>
      </c>
      <c r="F21" s="362">
        <v>658.8</v>
      </c>
      <c r="G21" s="370">
        <v>793.8</v>
      </c>
      <c r="H21" s="338">
        <f t="shared" si="0"/>
        <v>2.3915371472150553E-2</v>
      </c>
      <c r="I21" s="316">
        <f t="shared" si="1"/>
        <v>8.1841242723907272E-3</v>
      </c>
      <c r="J21" s="392">
        <f t="shared" si="2"/>
        <v>1.1204763827457519E-2</v>
      </c>
      <c r="K21" s="316">
        <f t="shared" si="3"/>
        <v>1.514619443450281E-2</v>
      </c>
      <c r="L21" s="316">
        <f t="shared" si="4"/>
        <v>1.8252993471534838E-2</v>
      </c>
      <c r="M21" s="392">
        <f t="shared" si="5"/>
        <v>1.7637711017059118E-2</v>
      </c>
      <c r="N21" s="387">
        <f t="shared" si="6"/>
        <v>-0.5</v>
      </c>
      <c r="O21" s="388">
        <f t="shared" si="6"/>
        <v>0.69444444444444431</v>
      </c>
      <c r="P21" s="379">
        <f t="shared" si="6"/>
        <v>0.20491803278688525</v>
      </c>
      <c r="R21" s="394">
        <v>67.14</v>
      </c>
      <c r="S21" s="362">
        <v>62.338000000000001</v>
      </c>
      <c r="T21" s="367">
        <v>129.47800000000001</v>
      </c>
      <c r="U21" s="19">
        <v>33.569000000000003</v>
      </c>
      <c r="V21" s="119">
        <v>129.47399999999999</v>
      </c>
      <c r="W21" s="368">
        <v>163.04300000000001</v>
      </c>
      <c r="X21" s="338">
        <f t="shared" si="10"/>
        <v>2.3820623678849455E-2</v>
      </c>
      <c r="Y21" s="316">
        <f t="shared" si="11"/>
        <v>5.2131440674415474E-3</v>
      </c>
      <c r="Z21" s="392">
        <f t="shared" si="12"/>
        <v>8.7624760454445769E-3</v>
      </c>
      <c r="AA21" s="316">
        <f t="shared" si="13"/>
        <v>1.483481251322998E-2</v>
      </c>
      <c r="AB21" s="316">
        <f t="shared" si="14"/>
        <v>1.3961970307763135E-2</v>
      </c>
      <c r="AC21" s="392">
        <f t="shared" si="15"/>
        <v>1.4133180584987101E-2</v>
      </c>
      <c r="AE21" s="387">
        <f t="shared" si="7"/>
        <v>-0.50001489425081913</v>
      </c>
      <c r="AF21" s="388">
        <f t="shared" si="7"/>
        <v>1.0769674997593761</v>
      </c>
      <c r="AG21" s="379">
        <f t="shared" si="7"/>
        <v>0.25923322881107214</v>
      </c>
      <c r="AI21" s="27">
        <f t="shared" si="8"/>
        <v>2.4866666666666668</v>
      </c>
      <c r="AJ21" s="28">
        <f t="shared" si="8"/>
        <v>1.603343621399177</v>
      </c>
      <c r="AK21" s="395">
        <f t="shared" si="8"/>
        <v>1.9653612629022468</v>
      </c>
      <c r="AL21" s="28">
        <f t="shared" si="8"/>
        <v>2.4865925925925927</v>
      </c>
      <c r="AM21" s="28">
        <f t="shared" si="8"/>
        <v>1.9653005464480875</v>
      </c>
      <c r="AN21" s="395">
        <f t="shared" si="8"/>
        <v>2.0539556563366093</v>
      </c>
      <c r="AO21" s="377">
        <f t="shared" si="16"/>
        <v>-2.9788501638384152E-5</v>
      </c>
      <c r="AP21" s="378">
        <f t="shared" si="16"/>
        <v>0.22575131133340243</v>
      </c>
      <c r="AQ21" s="379">
        <f t="shared" si="16"/>
        <v>4.5077917788781105E-2</v>
      </c>
    </row>
    <row r="22" spans="1:43" ht="20.100000000000001" customHeight="1">
      <c r="A22" s="8" t="s">
        <v>193</v>
      </c>
      <c r="B22" s="19">
        <v>75.180000000000007</v>
      </c>
      <c r="C22" s="364">
        <v>300.72000000000003</v>
      </c>
      <c r="D22" s="368">
        <v>375.90000000000003</v>
      </c>
      <c r="E22" s="19">
        <v>85.33</v>
      </c>
      <c r="F22" s="362">
        <v>400.68</v>
      </c>
      <c r="G22" s="370">
        <v>486.01</v>
      </c>
      <c r="H22" s="338">
        <f t="shared" si="0"/>
        <v>6.6591023232454765E-3</v>
      </c>
      <c r="I22" s="316">
        <f t="shared" si="1"/>
        <v>6.3300664896948043E-3</v>
      </c>
      <c r="J22" s="392">
        <f t="shared" si="2"/>
        <v>6.3932463915320004E-3</v>
      </c>
      <c r="K22" s="316">
        <f t="shared" si="3"/>
        <v>9.5735168229342579E-3</v>
      </c>
      <c r="L22" s="316">
        <f t="shared" si="4"/>
        <v>1.1101410783507255E-2</v>
      </c>
      <c r="M22" s="392">
        <f t="shared" si="5"/>
        <v>1.0798820775259387E-2</v>
      </c>
      <c r="N22" s="387">
        <f t="shared" si="6"/>
        <v>0.1350093109869645</v>
      </c>
      <c r="O22" s="388">
        <f t="shared" si="6"/>
        <v>0.33240223463687141</v>
      </c>
      <c r="P22" s="379">
        <f t="shared" si="6"/>
        <v>0.29292364990689002</v>
      </c>
      <c r="R22" s="394">
        <v>33.835999999999999</v>
      </c>
      <c r="S22" s="362">
        <v>73.575999999999993</v>
      </c>
      <c r="T22" s="367">
        <v>107.41199999999999</v>
      </c>
      <c r="U22" s="19">
        <v>38.021999999999998</v>
      </c>
      <c r="V22" s="119">
        <v>119.405</v>
      </c>
      <c r="W22" s="368">
        <v>157.42699999999999</v>
      </c>
      <c r="X22" s="338">
        <f t="shared" si="10"/>
        <v>1.2004686070860145E-2</v>
      </c>
      <c r="Y22" s="316">
        <f t="shared" si="11"/>
        <v>6.1529450400410546E-3</v>
      </c>
      <c r="Z22" s="392">
        <f t="shared" si="12"/>
        <v>7.2691505660675395E-3</v>
      </c>
      <c r="AA22" s="316">
        <f t="shared" si="13"/>
        <v>1.6802682277638006E-2</v>
      </c>
      <c r="AB22" s="316">
        <f t="shared" si="14"/>
        <v>1.2876168687137628E-2</v>
      </c>
      <c r="AC22" s="392">
        <f t="shared" si="15"/>
        <v>1.3646364578379717E-2</v>
      </c>
      <c r="AE22" s="387">
        <f t="shared" si="7"/>
        <v>0.12371438704338575</v>
      </c>
      <c r="AF22" s="388">
        <f t="shared" si="7"/>
        <v>0.62287974339458541</v>
      </c>
      <c r="AG22" s="379">
        <f t="shared" si="7"/>
        <v>0.46563698655643693</v>
      </c>
      <c r="AI22" s="27">
        <f t="shared" si="8"/>
        <v>4.5006650704974724</v>
      </c>
      <c r="AJ22" s="28">
        <f t="shared" si="8"/>
        <v>2.4466613461026867</v>
      </c>
      <c r="AK22" s="395">
        <f t="shared" si="8"/>
        <v>2.8574620909816435</v>
      </c>
      <c r="AL22" s="28">
        <f t="shared" si="8"/>
        <v>4.4558771827024488</v>
      </c>
      <c r="AM22" s="28">
        <f t="shared" si="8"/>
        <v>2.9800588998702207</v>
      </c>
      <c r="AN22" s="395">
        <f t="shared" si="8"/>
        <v>3.2391720334972529</v>
      </c>
      <c r="AO22" s="377">
        <f t="shared" si="16"/>
        <v>-9.9513932037766772E-3</v>
      </c>
      <c r="AP22" s="378">
        <f t="shared" si="16"/>
        <v>0.21801037344918564</v>
      </c>
      <c r="AQ22" s="379">
        <f t="shared" si="16"/>
        <v>0.13358355434366515</v>
      </c>
    </row>
    <row r="23" spans="1:43" ht="20.100000000000001" customHeight="1">
      <c r="A23" s="8" t="s">
        <v>191</v>
      </c>
      <c r="B23" s="19">
        <v>30.540000000000003</v>
      </c>
      <c r="C23" s="364">
        <v>276.12</v>
      </c>
      <c r="D23" s="368">
        <v>306.66000000000003</v>
      </c>
      <c r="E23" s="19">
        <v>77.33</v>
      </c>
      <c r="F23" s="362">
        <v>518.69000000000005</v>
      </c>
      <c r="G23" s="370">
        <v>596.0200000000001</v>
      </c>
      <c r="H23" s="338">
        <f t="shared" si="0"/>
        <v>2.705094239849918E-3</v>
      </c>
      <c r="I23" s="316">
        <f t="shared" si="1"/>
        <v>5.8122438119663777E-3</v>
      </c>
      <c r="J23" s="392">
        <f t="shared" si="2"/>
        <v>5.2156236723256274E-3</v>
      </c>
      <c r="K23" s="316">
        <f t="shared" si="3"/>
        <v>8.675964560148906E-3</v>
      </c>
      <c r="L23" s="316">
        <f t="shared" si="4"/>
        <v>1.4371046119839718E-2</v>
      </c>
      <c r="M23" s="392">
        <f t="shared" si="5"/>
        <v>1.3243170219687047E-2</v>
      </c>
      <c r="N23" s="387">
        <f t="shared" si="6"/>
        <v>1.5320890635232478</v>
      </c>
      <c r="O23" s="388">
        <f t="shared" si="6"/>
        <v>0.87849485730841681</v>
      </c>
      <c r="P23" s="379">
        <f t="shared" si="6"/>
        <v>0.94358573012456803</v>
      </c>
      <c r="R23" s="394">
        <v>13.536999999999999</v>
      </c>
      <c r="S23" s="362">
        <v>106.13</v>
      </c>
      <c r="T23" s="367">
        <v>119.667</v>
      </c>
      <c r="U23" s="19">
        <v>22.021000000000001</v>
      </c>
      <c r="V23" s="119">
        <v>124.378</v>
      </c>
      <c r="W23" s="368">
        <v>146.399</v>
      </c>
      <c r="X23" s="338">
        <f t="shared" si="10"/>
        <v>4.8027968832377874E-3</v>
      </c>
      <c r="Y23" s="316">
        <f t="shared" si="11"/>
        <v>8.8753405607746704E-3</v>
      </c>
      <c r="Z23" s="392">
        <f t="shared" si="12"/>
        <v>8.0985126502588559E-3</v>
      </c>
      <c r="AA23" s="316">
        <f t="shared" si="13"/>
        <v>9.7315203417986055E-3</v>
      </c>
      <c r="AB23" s="316">
        <f t="shared" si="14"/>
        <v>1.3412437577729608E-2</v>
      </c>
      <c r="AC23" s="392">
        <f t="shared" si="15"/>
        <v>1.269041605258445E-2</v>
      </c>
      <c r="AE23" s="387">
        <f t="shared" si="7"/>
        <v>0.62672674891039393</v>
      </c>
      <c r="AF23" s="388">
        <f t="shared" si="7"/>
        <v>0.17194007349477061</v>
      </c>
      <c r="AG23" s="379">
        <f t="shared" si="7"/>
        <v>0.223386564382829</v>
      </c>
      <c r="AI23" s="27">
        <f t="shared" ref="AI23:AN33" si="17">(R23/B23)*10</f>
        <v>4.4325474787164367</v>
      </c>
      <c r="AJ23" s="28">
        <f t="shared" si="17"/>
        <v>3.8436187165000724</v>
      </c>
      <c r="AK23" s="395">
        <f t="shared" si="17"/>
        <v>3.9022696145568379</v>
      </c>
      <c r="AL23" s="28">
        <f t="shared" si="17"/>
        <v>2.8476658476658478</v>
      </c>
      <c r="AM23" s="28">
        <f t="shared" si="17"/>
        <v>2.397925543195357</v>
      </c>
      <c r="AN23" s="395">
        <f t="shared" si="17"/>
        <v>2.4562766350122476</v>
      </c>
      <c r="AO23" s="377">
        <f t="shared" si="16"/>
        <v>-0.35755547767071721</v>
      </c>
      <c r="AP23" s="378">
        <f t="shared" si="16"/>
        <v>-0.37612814379807596</v>
      </c>
      <c r="AQ23" s="379">
        <f t="shared" si="16"/>
        <v>-0.37055178713191111</v>
      </c>
    </row>
    <row r="24" spans="1:43" ht="20.100000000000001" customHeight="1">
      <c r="A24" s="8" t="s">
        <v>216</v>
      </c>
      <c r="B24" s="19">
        <v>0.45</v>
      </c>
      <c r="C24" s="364">
        <v>664.44</v>
      </c>
      <c r="D24" s="368">
        <v>664.8900000000001</v>
      </c>
      <c r="E24" s="19">
        <v>11.03</v>
      </c>
      <c r="F24" s="362">
        <v>460.84999999999997</v>
      </c>
      <c r="G24" s="370">
        <v>471.87999999999994</v>
      </c>
      <c r="H24" s="338">
        <f t="shared" si="0"/>
        <v>3.9858952453584254E-5</v>
      </c>
      <c r="I24" s="316">
        <f t="shared" si="1"/>
        <v>1.3986264227230698E-2</v>
      </c>
      <c r="J24" s="392">
        <f t="shared" si="2"/>
        <v>1.1308341562292398E-2</v>
      </c>
      <c r="K24" s="316">
        <f t="shared" si="3"/>
        <v>1.2375001823153036E-3</v>
      </c>
      <c r="L24" s="316">
        <f t="shared" si="4"/>
        <v>1.2768506438003688E-2</v>
      </c>
      <c r="M24" s="392">
        <f t="shared" si="5"/>
        <v>1.0484861520193822E-2</v>
      </c>
      <c r="N24" s="387">
        <f t="shared" si="6"/>
        <v>23.511111111111109</v>
      </c>
      <c r="O24" s="388">
        <f t="shared" si="6"/>
        <v>-0.30640840406959252</v>
      </c>
      <c r="P24" s="379">
        <f t="shared" si="6"/>
        <v>-0.29028861917008847</v>
      </c>
      <c r="R24" s="394">
        <v>0.73099999999999998</v>
      </c>
      <c r="S24" s="362">
        <v>169.45099999999999</v>
      </c>
      <c r="T24" s="367">
        <v>170.18199999999999</v>
      </c>
      <c r="U24" s="19">
        <v>3.27</v>
      </c>
      <c r="V24" s="119">
        <v>115.50200000000001</v>
      </c>
      <c r="W24" s="368">
        <v>118.77200000000001</v>
      </c>
      <c r="X24" s="338">
        <f t="shared" si="10"/>
        <v>2.59351741275528E-4</v>
      </c>
      <c r="Y24" s="316">
        <f t="shared" si="11"/>
        <v>1.4170690034522085E-2</v>
      </c>
      <c r="Z24" s="392">
        <f t="shared" si="12"/>
        <v>1.1517135717000949E-2</v>
      </c>
      <c r="AA24" s="316">
        <f t="shared" si="13"/>
        <v>1.4450784032369755E-3</v>
      </c>
      <c r="AB24" s="316">
        <f t="shared" si="14"/>
        <v>1.2455284416077806E-2</v>
      </c>
      <c r="AC24" s="392">
        <f t="shared" si="15"/>
        <v>1.0295603763670247E-2</v>
      </c>
      <c r="AE24" s="387">
        <f t="shared" si="7"/>
        <v>3.4733242134062929</v>
      </c>
      <c r="AF24" s="388">
        <f t="shared" si="7"/>
        <v>-0.31837522351594255</v>
      </c>
      <c r="AG24" s="379">
        <f t="shared" si="7"/>
        <v>-0.30208835246970883</v>
      </c>
      <c r="AI24" s="27">
        <f t="shared" si="17"/>
        <v>16.244444444444444</v>
      </c>
      <c r="AJ24" s="28">
        <f t="shared" si="17"/>
        <v>2.5502829450364213</v>
      </c>
      <c r="AK24" s="395">
        <f t="shared" si="17"/>
        <v>2.5595512039585486</v>
      </c>
      <c r="AL24" s="28">
        <f t="shared" si="17"/>
        <v>2.9646418857660928</v>
      </c>
      <c r="AM24" s="28">
        <f t="shared" si="17"/>
        <v>2.5062818704567653</v>
      </c>
      <c r="AN24" s="395">
        <f t="shared" si="17"/>
        <v>2.516995846401628</v>
      </c>
      <c r="AO24" s="377">
        <f t="shared" si="16"/>
        <v>-0.8174981055273951</v>
      </c>
      <c r="AP24" s="378">
        <f t="shared" si="16"/>
        <v>-1.7253408946365976E-2</v>
      </c>
      <c r="AQ24" s="379">
        <f t="shared" si="16"/>
        <v>-1.6626101283344286E-2</v>
      </c>
    </row>
    <row r="25" spans="1:43" ht="20.100000000000001" customHeight="1">
      <c r="A25" s="8" t="s">
        <v>211</v>
      </c>
      <c r="B25" s="19">
        <v>20.25</v>
      </c>
      <c r="C25" s="364">
        <v>450</v>
      </c>
      <c r="D25" s="368">
        <v>470.25</v>
      </c>
      <c r="E25" s="19">
        <v>21.69</v>
      </c>
      <c r="F25" s="362">
        <v>237.38</v>
      </c>
      <c r="G25" s="370">
        <v>259.07</v>
      </c>
      <c r="H25" s="338">
        <f t="shared" si="0"/>
        <v>1.7936528604112912E-3</v>
      </c>
      <c r="I25" s="316">
        <f t="shared" si="1"/>
        <v>9.4723660560077864E-3</v>
      </c>
      <c r="J25" s="392">
        <f t="shared" si="2"/>
        <v>7.9979359287521232E-3</v>
      </c>
      <c r="K25" s="316">
        <f t="shared" si="3"/>
        <v>2.4334885724767853E-3</v>
      </c>
      <c r="L25" s="316">
        <f t="shared" si="4"/>
        <v>6.5769514120718577E-3</v>
      </c>
      <c r="M25" s="392">
        <f t="shared" si="5"/>
        <v>5.7563640629749377E-3</v>
      </c>
      <c r="N25" s="387">
        <f t="shared" si="6"/>
        <v>7.111111111111118E-2</v>
      </c>
      <c r="O25" s="388">
        <f t="shared" si="6"/>
        <v>-0.4724888888888889</v>
      </c>
      <c r="P25" s="379">
        <f t="shared" si="6"/>
        <v>-0.44908027644869752</v>
      </c>
      <c r="R25" s="394">
        <v>4.734</v>
      </c>
      <c r="S25" s="362">
        <v>103.268</v>
      </c>
      <c r="T25" s="367">
        <v>108.002</v>
      </c>
      <c r="U25" s="19">
        <v>4.6900000000000004</v>
      </c>
      <c r="V25" s="119">
        <v>107.354</v>
      </c>
      <c r="W25" s="368">
        <v>112.044</v>
      </c>
      <c r="X25" s="338">
        <f t="shared" si="10"/>
        <v>1.6795774872754442E-3</v>
      </c>
      <c r="Y25" s="316">
        <f t="shared" si="11"/>
        <v>8.6359998966369436E-3</v>
      </c>
      <c r="Z25" s="392">
        <f t="shared" si="12"/>
        <v>7.3090790548209364E-3</v>
      </c>
      <c r="AA25" s="316">
        <f t="shared" si="13"/>
        <v>2.0726048046426347E-3</v>
      </c>
      <c r="AB25" s="316">
        <f t="shared" si="14"/>
        <v>1.1576635930145077E-2</v>
      </c>
      <c r="AC25" s="392">
        <f t="shared" si="15"/>
        <v>9.7123954138742218E-3</v>
      </c>
      <c r="AE25" s="387">
        <f t="shared" si="7"/>
        <v>-9.2944655682297411E-3</v>
      </c>
      <c r="AF25" s="388">
        <f t="shared" si="7"/>
        <v>3.9566952008366567E-2</v>
      </c>
      <c r="AG25" s="379">
        <f t="shared" si="7"/>
        <v>3.7425232866058054E-2</v>
      </c>
      <c r="AI25" s="27">
        <f t="shared" si="17"/>
        <v>2.3377777777777777</v>
      </c>
      <c r="AJ25" s="28">
        <f t="shared" si="17"/>
        <v>2.2948444444444442</v>
      </c>
      <c r="AK25" s="395">
        <f t="shared" si="17"/>
        <v>2.2966932482721956</v>
      </c>
      <c r="AL25" s="28">
        <f t="shared" si="17"/>
        <v>2.162286768095897</v>
      </c>
      <c r="AM25" s="28">
        <f t="shared" si="17"/>
        <v>4.5224534501642939</v>
      </c>
      <c r="AN25" s="395">
        <f t="shared" si="17"/>
        <v>4.3248542864862776</v>
      </c>
      <c r="AO25" s="377">
        <f t="shared" si="16"/>
        <v>-7.5067447107268356E-2</v>
      </c>
      <c r="AP25" s="378">
        <f t="shared" si="16"/>
        <v>0.97070152668196574</v>
      </c>
      <c r="AQ25" s="379">
        <f t="shared" si="16"/>
        <v>0.88307876541191099</v>
      </c>
    </row>
    <row r="26" spans="1:43" ht="20.100000000000001" customHeight="1">
      <c r="A26" s="8" t="s">
        <v>192</v>
      </c>
      <c r="B26" s="19">
        <v>278.48</v>
      </c>
      <c r="C26" s="364">
        <v>1186.92</v>
      </c>
      <c r="D26" s="368">
        <v>1465.4</v>
      </c>
      <c r="E26" s="19">
        <v>44.19</v>
      </c>
      <c r="F26" s="362">
        <v>307.36</v>
      </c>
      <c r="G26" s="370">
        <v>351.55</v>
      </c>
      <c r="H26" s="338">
        <f t="shared" si="0"/>
        <v>2.4666491287275872E-2</v>
      </c>
      <c r="I26" s="316">
        <f t="shared" si="1"/>
        <v>2.4984312709326138E-2</v>
      </c>
      <c r="J26" s="392">
        <f t="shared" si="2"/>
        <v>2.4923286145653083E-2</v>
      </c>
      <c r="K26" s="316">
        <f t="shared" si="3"/>
        <v>4.9578543115605866E-3</v>
      </c>
      <c r="L26" s="316">
        <f t="shared" si="4"/>
        <v>8.5158471059668308E-3</v>
      </c>
      <c r="M26" s="392">
        <f t="shared" si="5"/>
        <v>7.8112085009412104E-3</v>
      </c>
      <c r="N26" s="387">
        <f t="shared" si="6"/>
        <v>-0.84131715024418274</v>
      </c>
      <c r="O26" s="388">
        <f t="shared" si="6"/>
        <v>-0.74104404677653091</v>
      </c>
      <c r="P26" s="379">
        <f t="shared" si="6"/>
        <v>-0.76009963149993176</v>
      </c>
      <c r="R26" s="394">
        <v>85.305000000000007</v>
      </c>
      <c r="S26" s="362">
        <v>299.76</v>
      </c>
      <c r="T26" s="367">
        <v>385.065</v>
      </c>
      <c r="U26" s="19">
        <v>21.931000000000001</v>
      </c>
      <c r="V26" s="119">
        <v>89.134</v>
      </c>
      <c r="W26" s="368">
        <v>111.065</v>
      </c>
      <c r="X26" s="338">
        <f t="shared" si="10"/>
        <v>3.0265390272926018E-2</v>
      </c>
      <c r="Y26" s="316">
        <f t="shared" si="11"/>
        <v>2.5068049434635028E-2</v>
      </c>
      <c r="Z26" s="392">
        <f t="shared" si="12"/>
        <v>2.6059429698011369E-2</v>
      </c>
      <c r="AA26" s="316">
        <f t="shared" si="13"/>
        <v>9.6917475417095146E-3</v>
      </c>
      <c r="AB26" s="316">
        <f t="shared" si="14"/>
        <v>9.6118623153077787E-3</v>
      </c>
      <c r="AC26" s="392">
        <f t="shared" si="15"/>
        <v>9.6275320110129989E-3</v>
      </c>
      <c r="AE26" s="387">
        <f t="shared" si="7"/>
        <v>-0.7429107320790107</v>
      </c>
      <c r="AF26" s="388">
        <f t="shared" si="7"/>
        <v>-0.70264878569522282</v>
      </c>
      <c r="AG26" s="379">
        <f t="shared" si="7"/>
        <v>-0.71156817680131923</v>
      </c>
      <c r="AI26" s="27">
        <f t="shared" si="17"/>
        <v>3.0632361390405056</v>
      </c>
      <c r="AJ26" s="28">
        <f t="shared" si="17"/>
        <v>2.5255282580123337</v>
      </c>
      <c r="AK26" s="395">
        <f t="shared" si="17"/>
        <v>2.6277125699467718</v>
      </c>
      <c r="AL26" s="28">
        <f t="shared" si="17"/>
        <v>4.9628875311156371</v>
      </c>
      <c r="AM26" s="28">
        <f t="shared" si="17"/>
        <v>2.8999869859448202</v>
      </c>
      <c r="AN26" s="395">
        <f t="shared" si="17"/>
        <v>3.1592945526952065</v>
      </c>
      <c r="AO26" s="377">
        <f t="shared" si="16"/>
        <v>0.62014526659056635</v>
      </c>
      <c r="AP26" s="378">
        <f t="shared" si="16"/>
        <v>0.14826946669256305</v>
      </c>
      <c r="AQ26" s="379">
        <f t="shared" si="16"/>
        <v>0.20229837495476252</v>
      </c>
    </row>
    <row r="27" spans="1:43" ht="20.100000000000001" customHeight="1">
      <c r="A27" s="8" t="s">
        <v>189</v>
      </c>
      <c r="B27" s="19">
        <v>27.63</v>
      </c>
      <c r="C27" s="364">
        <v>87.32</v>
      </c>
      <c r="D27" s="368">
        <v>114.94999999999999</v>
      </c>
      <c r="E27" s="19">
        <v>14.1</v>
      </c>
      <c r="F27" s="362">
        <v>39.89</v>
      </c>
      <c r="G27" s="370">
        <v>53.99</v>
      </c>
      <c r="H27" s="338">
        <f t="shared" si="0"/>
        <v>2.447339680650073E-3</v>
      </c>
      <c r="I27" s="316">
        <f t="shared" si="1"/>
        <v>1.838060008912444E-3</v>
      </c>
      <c r="J27" s="392">
        <f t="shared" si="2"/>
        <v>1.9550510048060741E-3</v>
      </c>
      <c r="K27" s="316">
        <f t="shared" si="3"/>
        <v>1.5819358631591824E-3</v>
      </c>
      <c r="L27" s="316">
        <f t="shared" si="4"/>
        <v>1.1052093345165826E-3</v>
      </c>
      <c r="M27" s="392">
        <f t="shared" si="5"/>
        <v>1.1996220934883117E-3</v>
      </c>
      <c r="N27" s="387">
        <f t="shared" si="6"/>
        <v>-0.48968512486427795</v>
      </c>
      <c r="O27" s="388">
        <f t="shared" si="6"/>
        <v>-0.54317453046266606</v>
      </c>
      <c r="P27" s="379">
        <f t="shared" si="6"/>
        <v>-0.53031752936059151</v>
      </c>
      <c r="R27" s="394">
        <v>40.853999999999999</v>
      </c>
      <c r="S27" s="362">
        <v>158.249</v>
      </c>
      <c r="T27" s="367">
        <v>199.10300000000001</v>
      </c>
      <c r="U27" s="19">
        <v>23.917000000000002</v>
      </c>
      <c r="V27" s="119">
        <v>82.116</v>
      </c>
      <c r="W27" s="368">
        <v>106.033</v>
      </c>
      <c r="X27" s="338">
        <f t="shared" si="10"/>
        <v>1.4494604703242712E-2</v>
      </c>
      <c r="Y27" s="316">
        <f t="shared" si="11"/>
        <v>1.3233899636314246E-2</v>
      </c>
      <c r="Z27" s="392">
        <f t="shared" si="12"/>
        <v>1.3474376095368725E-2</v>
      </c>
      <c r="AA27" s="316">
        <f t="shared" si="13"/>
        <v>1.0569400663675458E-2</v>
      </c>
      <c r="AB27" s="316">
        <f t="shared" si="14"/>
        <v>8.8550686144884504E-3</v>
      </c>
      <c r="AC27" s="392">
        <f t="shared" si="15"/>
        <v>9.191339321332025E-3</v>
      </c>
      <c r="AE27" s="387">
        <f t="shared" si="7"/>
        <v>-0.414573848337984</v>
      </c>
      <c r="AF27" s="388">
        <f t="shared" si="7"/>
        <v>-0.48109624705369386</v>
      </c>
      <c r="AG27" s="379">
        <f t="shared" si="7"/>
        <v>-0.46744649754147355</v>
      </c>
      <c r="AI27" s="27">
        <f t="shared" si="17"/>
        <v>14.786102062975029</v>
      </c>
      <c r="AJ27" s="28">
        <f t="shared" si="17"/>
        <v>18.122881355932204</v>
      </c>
      <c r="AK27" s="395">
        <f t="shared" si="17"/>
        <v>17.320835145715531</v>
      </c>
      <c r="AL27" s="28">
        <f t="shared" si="17"/>
        <v>16.962411347517733</v>
      </c>
      <c r="AM27" s="28">
        <f t="shared" si="17"/>
        <v>20.585610428678866</v>
      </c>
      <c r="AN27" s="395">
        <f t="shared" si="17"/>
        <v>19.639377662530098</v>
      </c>
      <c r="AO27" s="377">
        <f t="shared" si="16"/>
        <v>0.14718613974620576</v>
      </c>
      <c r="AP27" s="378">
        <f t="shared" si="16"/>
        <v>0.13589059180926166</v>
      </c>
      <c r="AQ27" s="379">
        <f t="shared" si="16"/>
        <v>0.13385858691623653</v>
      </c>
    </row>
    <row r="28" spans="1:43" ht="20.100000000000001" customHeight="1">
      <c r="A28" s="8" t="s">
        <v>186</v>
      </c>
      <c r="B28" s="19">
        <v>76.59</v>
      </c>
      <c r="C28" s="364">
        <v>374.69</v>
      </c>
      <c r="D28" s="368">
        <v>451.28</v>
      </c>
      <c r="E28" s="19">
        <v>41.93</v>
      </c>
      <c r="F28" s="362">
        <v>330.09000000000003</v>
      </c>
      <c r="G28" s="370">
        <v>372.02000000000004</v>
      </c>
      <c r="H28" s="338">
        <f t="shared" si="0"/>
        <v>6.7839937076000396E-3</v>
      </c>
      <c r="I28" s="316">
        <f t="shared" si="1"/>
        <v>7.8871129722790159E-3</v>
      </c>
      <c r="J28" s="392">
        <f t="shared" si="2"/>
        <v>7.6752972374848653E-3</v>
      </c>
      <c r="K28" s="316">
        <f t="shared" si="3"/>
        <v>4.7042957973237251E-3</v>
      </c>
      <c r="L28" s="316">
        <f t="shared" si="4"/>
        <v>9.1456141697312306E-3</v>
      </c>
      <c r="M28" s="392">
        <f t="shared" si="5"/>
        <v>8.2660383630213333E-3</v>
      </c>
      <c r="N28" s="387">
        <f t="shared" si="6"/>
        <v>-0.45253949601775689</v>
      </c>
      <c r="O28" s="388">
        <f t="shared" si="6"/>
        <v>-0.11903173289919658</v>
      </c>
      <c r="P28" s="379">
        <f t="shared" si="6"/>
        <v>-0.17563375288069477</v>
      </c>
      <c r="R28" s="394">
        <v>17.516999999999999</v>
      </c>
      <c r="S28" s="362">
        <v>102.72500000000001</v>
      </c>
      <c r="T28" s="367">
        <v>120.242</v>
      </c>
      <c r="U28" s="19">
        <v>10.413</v>
      </c>
      <c r="V28" s="119">
        <v>75.460999999999999</v>
      </c>
      <c r="W28" s="368">
        <v>85.873999999999995</v>
      </c>
      <c r="X28" s="338">
        <f t="shared" si="10"/>
        <v>6.2148624513316342E-3</v>
      </c>
      <c r="Y28" s="316">
        <f t="shared" si="11"/>
        <v>8.5905903995625952E-3</v>
      </c>
      <c r="Z28" s="392">
        <f t="shared" si="12"/>
        <v>8.1374260079422524E-3</v>
      </c>
      <c r="AA28" s="316">
        <f t="shared" si="13"/>
        <v>4.6017129703078367E-3</v>
      </c>
      <c r="AB28" s="316">
        <f t="shared" si="14"/>
        <v>8.1374194154356389E-3</v>
      </c>
      <c r="AC28" s="392">
        <f t="shared" si="15"/>
        <v>7.4438813659904578E-3</v>
      </c>
      <c r="AE28" s="387">
        <f t="shared" si="7"/>
        <v>-0.40554889535879429</v>
      </c>
      <c r="AF28" s="388">
        <f t="shared" si="7"/>
        <v>-0.26540764176198595</v>
      </c>
      <c r="AG28" s="379">
        <f t="shared" si="7"/>
        <v>-0.28582358909532452</v>
      </c>
      <c r="AI28" s="27">
        <f t="shared" si="17"/>
        <v>2.2871132001566781</v>
      </c>
      <c r="AJ28" s="28">
        <f t="shared" si="17"/>
        <v>2.7415997224372153</v>
      </c>
      <c r="AK28" s="395">
        <f t="shared" si="17"/>
        <v>2.6644655202978198</v>
      </c>
      <c r="AL28" s="28">
        <f t="shared" si="17"/>
        <v>2.4834247555449558</v>
      </c>
      <c r="AM28" s="28">
        <f t="shared" si="17"/>
        <v>2.2860734951073947</v>
      </c>
      <c r="AN28" s="395">
        <f t="shared" si="17"/>
        <v>2.3083167571635927</v>
      </c>
      <c r="AO28" s="377">
        <f t="shared" si="16"/>
        <v>8.5833773061529894E-2</v>
      </c>
      <c r="AP28" s="378">
        <f t="shared" si="16"/>
        <v>-0.16615344085491404</v>
      </c>
      <c r="AQ28" s="379">
        <f t="shared" si="16"/>
        <v>-0.13366611818433988</v>
      </c>
    </row>
    <row r="29" spans="1:43" ht="20.100000000000001" customHeight="1">
      <c r="A29" s="8" t="s">
        <v>188</v>
      </c>
      <c r="B29" s="19">
        <v>89.1</v>
      </c>
      <c r="C29" s="364">
        <v>81.27</v>
      </c>
      <c r="D29" s="368">
        <v>170.37</v>
      </c>
      <c r="E29" s="19">
        <v>27.880000000000003</v>
      </c>
      <c r="F29" s="362">
        <v>311.27</v>
      </c>
      <c r="G29" s="370">
        <v>339.15</v>
      </c>
      <c r="H29" s="338">
        <f t="shared" si="0"/>
        <v>7.892072585809682E-3</v>
      </c>
      <c r="I29" s="316">
        <f t="shared" si="1"/>
        <v>1.7107093097150062E-3</v>
      </c>
      <c r="J29" s="392">
        <f t="shared" si="2"/>
        <v>2.8976253996416783E-3</v>
      </c>
      <c r="K29" s="316">
        <f t="shared" si="3"/>
        <v>3.1279696358069513E-3</v>
      </c>
      <c r="L29" s="316">
        <f t="shared" si="4"/>
        <v>8.6241792317617617E-3</v>
      </c>
      <c r="M29" s="392">
        <f t="shared" si="5"/>
        <v>7.5356887017329292E-3</v>
      </c>
      <c r="N29" s="387">
        <f t="shared" si="6"/>
        <v>-0.68709315375982039</v>
      </c>
      <c r="O29" s="388">
        <f t="shared" si="6"/>
        <v>2.8300725975144583</v>
      </c>
      <c r="P29" s="379">
        <f t="shared" si="6"/>
        <v>0.99066737101602376</v>
      </c>
      <c r="R29" s="394">
        <v>7.0350000000000001</v>
      </c>
      <c r="S29" s="362">
        <v>26.672999999999998</v>
      </c>
      <c r="T29" s="367">
        <v>33.707999999999998</v>
      </c>
      <c r="U29" s="19">
        <v>6.4179999999999993</v>
      </c>
      <c r="V29" s="119">
        <v>77.385999999999996</v>
      </c>
      <c r="W29" s="368">
        <v>83.804000000000002</v>
      </c>
      <c r="X29" s="338">
        <f t="shared" si="10"/>
        <v>2.4959500682261828E-3</v>
      </c>
      <c r="Y29" s="316">
        <f t="shared" si="11"/>
        <v>2.2305847430278223E-3</v>
      </c>
      <c r="Z29" s="392">
        <f t="shared" si="12"/>
        <v>2.2812025405076213E-3</v>
      </c>
      <c r="AA29" s="316">
        <f t="shared" si="13"/>
        <v>2.8362425663531828E-3</v>
      </c>
      <c r="AB29" s="316">
        <f t="shared" si="14"/>
        <v>8.3450038945005016E-3</v>
      </c>
      <c r="AC29" s="392">
        <f t="shared" si="15"/>
        <v>7.2644459789396607E-3</v>
      </c>
      <c r="AE29" s="387">
        <f t="shared" si="7"/>
        <v>-8.7704335465529623E-2</v>
      </c>
      <c r="AF29" s="388">
        <f t="shared" si="7"/>
        <v>1.9012859445881602</v>
      </c>
      <c r="AG29" s="379">
        <f t="shared" si="7"/>
        <v>1.486175388631779</v>
      </c>
      <c r="AI29" s="27">
        <f t="shared" si="17"/>
        <v>0.78956228956228958</v>
      </c>
      <c r="AJ29" s="28">
        <f t="shared" si="17"/>
        <v>3.2820228866740493</v>
      </c>
      <c r="AK29" s="395">
        <f t="shared" si="17"/>
        <v>1.9785173446029227</v>
      </c>
      <c r="AL29" s="28">
        <f t="shared" si="17"/>
        <v>2.3020086083213771</v>
      </c>
      <c r="AM29" s="28">
        <f t="shared" si="17"/>
        <v>2.4861374369518425</v>
      </c>
      <c r="AN29" s="395">
        <f t="shared" si="17"/>
        <v>2.4710010319917446</v>
      </c>
      <c r="AO29" s="377">
        <f t="shared" si="16"/>
        <v>1.9155503482791001</v>
      </c>
      <c r="AP29" s="378">
        <f t="shared" si="16"/>
        <v>-0.24249844599004142</v>
      </c>
      <c r="AQ29" s="379">
        <f t="shared" si="16"/>
        <v>0.24891552693851191</v>
      </c>
    </row>
    <row r="30" spans="1:43" ht="20.100000000000001" customHeight="1">
      <c r="A30" s="8" t="s">
        <v>198</v>
      </c>
      <c r="B30" s="19">
        <v>133.05000000000001</v>
      </c>
      <c r="C30" s="364">
        <v>264.36</v>
      </c>
      <c r="D30" s="368">
        <v>397.41</v>
      </c>
      <c r="E30" s="19">
        <v>148.63999999999999</v>
      </c>
      <c r="F30" s="362">
        <v>114.67</v>
      </c>
      <c r="G30" s="370">
        <v>263.31</v>
      </c>
      <c r="H30" s="338">
        <f t="shared" si="0"/>
        <v>1.1784963608776412E-2</v>
      </c>
      <c r="I30" s="316">
        <f t="shared" si="1"/>
        <v>5.5646993123693745E-3</v>
      </c>
      <c r="J30" s="392">
        <f t="shared" si="2"/>
        <v>6.75908499190937E-3</v>
      </c>
      <c r="K30" s="316">
        <f t="shared" si="3"/>
        <v>1.6676521042551833E-2</v>
      </c>
      <c r="L30" s="316">
        <f t="shared" si="4"/>
        <v>3.1770958733772009E-3</v>
      </c>
      <c r="M30" s="392">
        <f t="shared" si="5"/>
        <v>5.8505740588332533E-3</v>
      </c>
      <c r="N30" s="387">
        <f t="shared" si="6"/>
        <v>0.1171739947388198</v>
      </c>
      <c r="O30" s="388">
        <f t="shared" si="6"/>
        <v>-0.56623543652594943</v>
      </c>
      <c r="P30" s="379">
        <f t="shared" si="6"/>
        <v>-0.3374348909186986</v>
      </c>
      <c r="R30" s="394">
        <v>28.945</v>
      </c>
      <c r="S30" s="362">
        <v>60.603000000000002</v>
      </c>
      <c r="T30" s="367">
        <v>89.548000000000002</v>
      </c>
      <c r="U30" s="19">
        <v>42.061999999999998</v>
      </c>
      <c r="V30" s="119">
        <v>28.037000000000003</v>
      </c>
      <c r="W30" s="368">
        <v>70.099000000000004</v>
      </c>
      <c r="X30" s="338">
        <f t="shared" si="10"/>
        <v>1.0269406499617181E-2</v>
      </c>
      <c r="Y30" s="316">
        <f t="shared" si="11"/>
        <v>5.0680511071763629E-3</v>
      </c>
      <c r="Z30" s="392">
        <f t="shared" si="12"/>
        <v>6.0601971371002875E-3</v>
      </c>
      <c r="AA30" s="316">
        <f t="shared" si="13"/>
        <v>1.8588039081637205E-2</v>
      </c>
      <c r="AB30" s="316">
        <f t="shared" si="14"/>
        <v>3.0234005400215881E-3</v>
      </c>
      <c r="AC30" s="392">
        <f t="shared" si="15"/>
        <v>6.0764450226444E-3</v>
      </c>
      <c r="AE30" s="387">
        <f t="shared" si="7"/>
        <v>0.45316980480221097</v>
      </c>
      <c r="AF30" s="388">
        <f t="shared" si="7"/>
        <v>-0.53736613698991798</v>
      </c>
      <c r="AG30" s="379">
        <f t="shared" si="7"/>
        <v>-0.21719078036360384</v>
      </c>
      <c r="AI30" s="27">
        <f t="shared" si="17"/>
        <v>2.1754979331078541</v>
      </c>
      <c r="AJ30" s="28">
        <f t="shared" si="17"/>
        <v>2.2924421243758513</v>
      </c>
      <c r="AK30" s="395">
        <f t="shared" si="17"/>
        <v>2.2532900530937821</v>
      </c>
      <c r="AL30" s="28">
        <f t="shared" si="17"/>
        <v>2.829790096878364</v>
      </c>
      <c r="AM30" s="28">
        <f t="shared" si="17"/>
        <v>2.4450161332519404</v>
      </c>
      <c r="AN30" s="395">
        <f t="shared" si="17"/>
        <v>2.6622232349701873</v>
      </c>
      <c r="AO30" s="377">
        <f t="shared" si="16"/>
        <v>0.30075513003857779</v>
      </c>
      <c r="AP30" s="378">
        <f t="shared" si="16"/>
        <v>6.6555228266724317E-2</v>
      </c>
      <c r="AQ30" s="379">
        <f t="shared" si="16"/>
        <v>0.18148270850214659</v>
      </c>
    </row>
    <row r="31" spans="1:43" ht="20.100000000000001" customHeight="1">
      <c r="A31" s="8" t="s">
        <v>197</v>
      </c>
      <c r="B31" s="19">
        <v>259.11</v>
      </c>
      <c r="C31" s="364">
        <v>323.24</v>
      </c>
      <c r="D31" s="368">
        <v>582.35</v>
      </c>
      <c r="E31" s="19">
        <v>108.47</v>
      </c>
      <c r="F31" s="362">
        <v>146.12</v>
      </c>
      <c r="G31" s="370">
        <v>254.59</v>
      </c>
      <c r="H31" s="338">
        <f t="shared" si="0"/>
        <v>2.2950784822773813E-2</v>
      </c>
      <c r="I31" s="316">
        <f t="shared" si="1"/>
        <v>6.804105786542127E-3</v>
      </c>
      <c r="J31" s="392">
        <f t="shared" si="2"/>
        <v>9.904514594596063E-3</v>
      </c>
      <c r="K31" s="316">
        <f t="shared" si="3"/>
        <v>1.2169686743040888E-2</v>
      </c>
      <c r="L31" s="316">
        <f t="shared" si="4"/>
        <v>4.0484629721625233E-3</v>
      </c>
      <c r="M31" s="392">
        <f t="shared" si="5"/>
        <v>5.6568214258416235E-3</v>
      </c>
      <c r="N31" s="387">
        <f t="shared" si="6"/>
        <v>-0.58137470572343797</v>
      </c>
      <c r="O31" s="388">
        <f t="shared" si="6"/>
        <v>-0.54795198614032914</v>
      </c>
      <c r="P31" s="379">
        <f t="shared" si="6"/>
        <v>-0.5628230445608311</v>
      </c>
      <c r="R31" s="394">
        <v>63.802</v>
      </c>
      <c r="S31" s="362">
        <v>80.912000000000006</v>
      </c>
      <c r="T31" s="367">
        <v>144.714</v>
      </c>
      <c r="U31" s="19">
        <v>29.498000000000001</v>
      </c>
      <c r="V31" s="119">
        <v>37.814</v>
      </c>
      <c r="W31" s="368">
        <v>67.311999999999998</v>
      </c>
      <c r="X31" s="338">
        <f t="shared" si="10"/>
        <v>2.2636333511438084E-2</v>
      </c>
      <c r="Y31" s="316">
        <f t="shared" si="11"/>
        <v>6.7664331994101599E-3</v>
      </c>
      <c r="Z31" s="392">
        <f t="shared" si="12"/>
        <v>9.7935785109475471E-3</v>
      </c>
      <c r="AA31" s="316">
        <f t="shared" si="13"/>
        <v>1.3035756189200094E-2</v>
      </c>
      <c r="AB31" s="316">
        <f t="shared" si="14"/>
        <v>4.0777140214850486E-3</v>
      </c>
      <c r="AC31" s="392">
        <f t="shared" si="15"/>
        <v>5.8348573783397733E-3</v>
      </c>
      <c r="AE31" s="387">
        <f t="shared" si="7"/>
        <v>-0.53766339613178271</v>
      </c>
      <c r="AF31" s="388">
        <f t="shared" si="7"/>
        <v>-0.53265275855250149</v>
      </c>
      <c r="AG31" s="379">
        <f t="shared" si="7"/>
        <v>-0.53486186547258729</v>
      </c>
      <c r="AI31" s="27">
        <f t="shared" si="17"/>
        <v>2.4623518968777738</v>
      </c>
      <c r="AJ31" s="28">
        <f t="shared" si="17"/>
        <v>2.5031555500556864</v>
      </c>
      <c r="AK31" s="395">
        <f t="shared" si="17"/>
        <v>2.4850004292950971</v>
      </c>
      <c r="AL31" s="28">
        <f t="shared" si="17"/>
        <v>2.7194616022863465</v>
      </c>
      <c r="AM31" s="28">
        <f t="shared" si="17"/>
        <v>2.5878729811114152</v>
      </c>
      <c r="AN31" s="395">
        <f t="shared" si="17"/>
        <v>2.6439373109705802</v>
      </c>
      <c r="AO31" s="377">
        <f t="shared" si="16"/>
        <v>0.10441631260527143</v>
      </c>
      <c r="AP31" s="378">
        <f t="shared" si="16"/>
        <v>3.3844253527849741E-2</v>
      </c>
      <c r="AQ31" s="379">
        <f t="shared" si="16"/>
        <v>6.3958492643225645E-2</v>
      </c>
    </row>
    <row r="32" spans="1:43" ht="20.100000000000001" customHeight="1" thickBot="1">
      <c r="A32" s="8" t="s">
        <v>17</v>
      </c>
      <c r="B32" s="19">
        <f>B33-SUM(B7:B31)</f>
        <v>454.56999999999971</v>
      </c>
      <c r="C32" s="364">
        <f t="shared" ref="C32:G32" si="18">C33-SUM(C7:C31)</f>
        <v>3630.2199999999866</v>
      </c>
      <c r="D32" s="369">
        <f t="shared" si="18"/>
        <v>4084.7900000000081</v>
      </c>
      <c r="E32" s="21">
        <f t="shared" si="18"/>
        <v>498.52999999999702</v>
      </c>
      <c r="F32" s="119">
        <f t="shared" si="18"/>
        <v>2213.9900000000052</v>
      </c>
      <c r="G32" s="368">
        <f t="shared" si="18"/>
        <v>2712.5200000000114</v>
      </c>
      <c r="H32" s="338">
        <f t="shared" si="0"/>
        <v>4.026374225961285E-2</v>
      </c>
      <c r="I32" s="316">
        <f t="shared" si="1"/>
        <v>7.6415050452978805E-2</v>
      </c>
      <c r="J32" s="393">
        <f t="shared" si="2"/>
        <v>6.9473447533030197E-2</v>
      </c>
      <c r="K32" s="316">
        <f t="shared" si="3"/>
        <v>5.593209119579734E-2</v>
      </c>
      <c r="L32" s="316">
        <f t="shared" si="4"/>
        <v>6.134175017614376E-2</v>
      </c>
      <c r="M32" s="392">
        <f t="shared" si="5"/>
        <v>6.0270400463584527E-2</v>
      </c>
      <c r="N32" s="389">
        <f t="shared" si="6"/>
        <v>9.6706777833991106E-2</v>
      </c>
      <c r="O32" s="390">
        <f t="shared" si="6"/>
        <v>-0.39012236173013937</v>
      </c>
      <c r="P32" s="381">
        <f t="shared" si="6"/>
        <v>-0.33594627875606681</v>
      </c>
      <c r="R32" s="19">
        <f t="shared" ref="R32:W32" si="19">R33-SUM(R7:R31)</f>
        <v>127.90800000000081</v>
      </c>
      <c r="S32" s="119">
        <f t="shared" si="19"/>
        <v>956.7830000000049</v>
      </c>
      <c r="T32" s="368">
        <f t="shared" si="19"/>
        <v>1084.6909999999971</v>
      </c>
      <c r="U32" s="119">
        <f t="shared" si="19"/>
        <v>129.57200000000012</v>
      </c>
      <c r="V32" s="123">
        <f t="shared" si="19"/>
        <v>604.83399999999892</v>
      </c>
      <c r="W32" s="369">
        <f t="shared" si="19"/>
        <v>734.40600000000086</v>
      </c>
      <c r="X32" s="338">
        <f t="shared" si="10"/>
        <v>4.5380523287374075E-2</v>
      </c>
      <c r="Y32" s="316">
        <f t="shared" si="11"/>
        <v>8.001295550513253E-2</v>
      </c>
      <c r="Z32" s="392">
        <f t="shared" si="12"/>
        <v>7.3406902363407675E-2</v>
      </c>
      <c r="AA32" s="316">
        <f t="shared" si="13"/>
        <v>5.7260458368263475E-2</v>
      </c>
      <c r="AB32" s="316">
        <f t="shared" si="14"/>
        <v>6.5222935486086736E-2</v>
      </c>
      <c r="AC32" s="392">
        <f t="shared" si="15"/>
        <v>6.366107481276749E-2</v>
      </c>
      <c r="AE32" s="389">
        <f t="shared" si="7"/>
        <v>1.3009350470645265E-2</v>
      </c>
      <c r="AF32" s="390">
        <f t="shared" si="7"/>
        <v>-0.36784620964210712</v>
      </c>
      <c r="AG32" s="381">
        <f t="shared" si="7"/>
        <v>-0.32293528756115536</v>
      </c>
      <c r="AI32" s="27">
        <f t="shared" si="17"/>
        <v>2.8138240535011305</v>
      </c>
      <c r="AJ32" s="28">
        <f t="shared" si="17"/>
        <v>2.6356061065169838</v>
      </c>
      <c r="AK32" s="395">
        <f t="shared" si="17"/>
        <v>2.6554388352889498</v>
      </c>
      <c r="AL32" s="28">
        <f t="shared" si="17"/>
        <v>2.5990812990191343</v>
      </c>
      <c r="AM32" s="28">
        <f t="shared" si="17"/>
        <v>2.7318732243596289</v>
      </c>
      <c r="AN32" s="395">
        <f t="shared" si="17"/>
        <v>2.7074675947089712</v>
      </c>
      <c r="AO32" s="380">
        <f t="shared" si="16"/>
        <v>-7.6317051243769224E-2</v>
      </c>
      <c r="AP32" s="378">
        <f t="shared" si="16"/>
        <v>3.6525608893001223E-2</v>
      </c>
      <c r="AQ32" s="379">
        <f t="shared" si="16"/>
        <v>1.9593281053434629E-2</v>
      </c>
    </row>
    <row r="33" spans="1:43" ht="25.5" customHeight="1" thickBot="1">
      <c r="A33" s="12" t="s">
        <v>18</v>
      </c>
      <c r="B33" s="17">
        <v>11289.81</v>
      </c>
      <c r="C33" s="365">
        <v>47506.609999999993</v>
      </c>
      <c r="D33" s="18">
        <v>58796.420000000013</v>
      </c>
      <c r="E33" s="17">
        <v>8913.1299999999974</v>
      </c>
      <c r="F33" s="366">
        <v>36092.709999999992</v>
      </c>
      <c r="G33" s="371">
        <v>45005.840000000004</v>
      </c>
      <c r="H33" s="327">
        <f>SUM(H7:H32)</f>
        <v>1.0000000000000002</v>
      </c>
      <c r="I33" s="331">
        <f t="shared" ref="I33:M33" si="20">SUM(I7:I32)</f>
        <v>0.99999999999999978</v>
      </c>
      <c r="J33" s="328">
        <f t="shared" si="20"/>
        <v>0.99999999999999989</v>
      </c>
      <c r="K33" s="331">
        <f t="shared" si="20"/>
        <v>1</v>
      </c>
      <c r="L33" s="331">
        <f t="shared" si="20"/>
        <v>1.0000000000000007</v>
      </c>
      <c r="M33" s="328">
        <f t="shared" si="20"/>
        <v>1</v>
      </c>
      <c r="N33" s="382">
        <f t="shared" si="6"/>
        <v>-0.21051550026085489</v>
      </c>
      <c r="O33" s="383">
        <f t="shared" si="6"/>
        <v>-0.24025919761481621</v>
      </c>
      <c r="P33" s="384">
        <f t="shared" si="6"/>
        <v>-0.23454795376997453</v>
      </c>
      <c r="R33" s="17">
        <v>2818.5660000000003</v>
      </c>
      <c r="S33" s="365">
        <v>11957.851000000004</v>
      </c>
      <c r="T33" s="18">
        <v>14776.416999999998</v>
      </c>
      <c r="U33" s="17">
        <v>2262.8530000000001</v>
      </c>
      <c r="V33" s="366">
        <v>9273.3329999999969</v>
      </c>
      <c r="W33" s="371">
        <v>11536.186</v>
      </c>
      <c r="X33" s="327">
        <f t="shared" ref="X33:AC33" si="21">SUM(X7:X32)</f>
        <v>1</v>
      </c>
      <c r="Y33" s="331">
        <f t="shared" si="21"/>
        <v>1</v>
      </c>
      <c r="Z33" s="328">
        <f t="shared" si="21"/>
        <v>0.99999999999999978</v>
      </c>
      <c r="AA33" s="331">
        <f t="shared" si="21"/>
        <v>1</v>
      </c>
      <c r="AB33" s="331">
        <f t="shared" si="21"/>
        <v>1.0000000000000004</v>
      </c>
      <c r="AC33" s="328">
        <f t="shared" si="21"/>
        <v>1.0000000000000002</v>
      </c>
      <c r="AE33" s="382">
        <f t="shared" si="7"/>
        <v>-0.19716160629199392</v>
      </c>
      <c r="AF33" s="383">
        <f t="shared" si="7"/>
        <v>-0.22449836513266525</v>
      </c>
      <c r="AG33" s="384">
        <f t="shared" si="7"/>
        <v>-0.21928394413882596</v>
      </c>
      <c r="AI33" s="396">
        <f t="shared" si="17"/>
        <v>2.496557515139759</v>
      </c>
      <c r="AJ33" s="397">
        <f t="shared" si="17"/>
        <v>2.5170920425599737</v>
      </c>
      <c r="AK33" s="398">
        <f t="shared" si="17"/>
        <v>2.5131490998941763</v>
      </c>
      <c r="AL33" s="397">
        <f t="shared" si="17"/>
        <v>2.5387860381257772</v>
      </c>
      <c r="AM33" s="397">
        <f t="shared" si="17"/>
        <v>2.5693091485787574</v>
      </c>
      <c r="AN33" s="398">
        <f t="shared" si="17"/>
        <v>2.5632642341527228</v>
      </c>
      <c r="AO33" s="382">
        <f t="shared" si="16"/>
        <v>1.691470063474753E-2</v>
      </c>
      <c r="AP33" s="383">
        <f t="shared" si="16"/>
        <v>2.0745012552531462E-2</v>
      </c>
      <c r="AQ33" s="384">
        <f t="shared" si="16"/>
        <v>1.9941170327163103E-2</v>
      </c>
    </row>
    <row r="36" spans="1:43" ht="15.75" thickBot="1"/>
    <row r="37" spans="1:43">
      <c r="A37" s="463" t="s">
        <v>2</v>
      </c>
      <c r="B37" s="445" t="s">
        <v>128</v>
      </c>
      <c r="C37" s="473"/>
      <c r="D37" s="473"/>
      <c r="E37" s="473"/>
      <c r="F37" s="473"/>
      <c r="G37" s="484"/>
      <c r="H37" s="477" t="s">
        <v>130</v>
      </c>
      <c r="I37" s="473"/>
      <c r="J37" s="473"/>
      <c r="K37" s="473"/>
      <c r="L37" s="473"/>
      <c r="M37" s="484"/>
      <c r="N37" s="488" t="s">
        <v>149</v>
      </c>
      <c r="O37" s="479"/>
      <c r="P37" s="489"/>
      <c r="R37" s="477" t="s">
        <v>129</v>
      </c>
      <c r="S37" s="473"/>
      <c r="T37" s="473"/>
      <c r="U37" s="473"/>
      <c r="V37" s="473"/>
      <c r="W37" s="484"/>
      <c r="X37" s="473" t="s">
        <v>131</v>
      </c>
      <c r="Y37" s="473"/>
      <c r="Z37" s="473"/>
      <c r="AA37" s="473"/>
      <c r="AB37" s="473"/>
      <c r="AC37" s="446"/>
      <c r="AE37" s="479" t="s">
        <v>149</v>
      </c>
      <c r="AF37" s="479"/>
      <c r="AG37" s="479"/>
      <c r="AI37" s="411" t="s">
        <v>134</v>
      </c>
      <c r="AJ37" s="416"/>
      <c r="AK37" s="416"/>
      <c r="AL37" s="416"/>
      <c r="AM37" s="416"/>
      <c r="AN37" s="412"/>
      <c r="AO37" s="479" t="s">
        <v>149</v>
      </c>
      <c r="AP37" s="479"/>
      <c r="AQ37" s="479"/>
    </row>
    <row r="38" spans="1:43" ht="15" customHeight="1">
      <c r="A38" s="464"/>
      <c r="B38" s="485">
        <f>B5</f>
        <v>45658</v>
      </c>
      <c r="C38" s="469"/>
      <c r="D38" s="470"/>
      <c r="E38" s="486">
        <f>E5</f>
        <v>46023</v>
      </c>
      <c r="F38" s="475"/>
      <c r="G38" s="487"/>
      <c r="H38" s="495">
        <f>B38</f>
        <v>45658</v>
      </c>
      <c r="I38" s="469"/>
      <c r="J38" s="470"/>
      <c r="K38" s="485">
        <f>E38</f>
        <v>46023</v>
      </c>
      <c r="L38" s="469"/>
      <c r="M38" s="470"/>
      <c r="N38" s="471" t="s">
        <v>132</v>
      </c>
      <c r="O38" s="469"/>
      <c r="P38" s="472"/>
      <c r="R38" s="483">
        <f>H38</f>
        <v>45658</v>
      </c>
      <c r="S38" s="469"/>
      <c r="T38" s="470"/>
      <c r="U38" s="496">
        <f>K38</f>
        <v>46023</v>
      </c>
      <c r="V38" s="475"/>
      <c r="W38" s="487"/>
      <c r="X38" s="495">
        <f>R38</f>
        <v>45658</v>
      </c>
      <c r="Y38" s="469"/>
      <c r="Z38" s="470"/>
      <c r="AA38" s="485">
        <f>U38</f>
        <v>46023</v>
      </c>
      <c r="AB38" s="469"/>
      <c r="AC38" s="472"/>
      <c r="AE38" s="468" t="s">
        <v>133</v>
      </c>
      <c r="AF38" s="469"/>
      <c r="AG38" s="472"/>
      <c r="AI38" s="502">
        <f>X38</f>
        <v>45658</v>
      </c>
      <c r="AJ38" s="503"/>
      <c r="AK38" s="504"/>
      <c r="AL38" s="505">
        <f>AA38</f>
        <v>46023</v>
      </c>
      <c r="AM38" s="503"/>
      <c r="AN38" s="504"/>
      <c r="AO38" s="469" t="s">
        <v>134</v>
      </c>
      <c r="AP38" s="469"/>
      <c r="AQ38" s="472"/>
    </row>
    <row r="39" spans="1:43" ht="18.75" customHeight="1" thickBot="1">
      <c r="A39" s="465"/>
      <c r="B39" s="99" t="s">
        <v>29</v>
      </c>
      <c r="C39" s="135" t="s">
        <v>30</v>
      </c>
      <c r="D39" s="263" t="s">
        <v>12</v>
      </c>
      <c r="E39" s="159" t="s">
        <v>29</v>
      </c>
      <c r="F39" s="346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45" t="s">
        <v>29</v>
      </c>
      <c r="V39" s="346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0" t="s">
        <v>29</v>
      </c>
      <c r="AJ39" s="135" t="s">
        <v>30</v>
      </c>
      <c r="AK39" s="263" t="s">
        <v>12</v>
      </c>
      <c r="AL39" s="401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181</v>
      </c>
      <c r="B40" s="39">
        <v>3931.27</v>
      </c>
      <c r="C40" s="363">
        <v>3480.7400000000002</v>
      </c>
      <c r="D40" s="368">
        <v>7412.01</v>
      </c>
      <c r="E40" s="39">
        <v>2948.98</v>
      </c>
      <c r="F40" s="372">
        <v>3253.54</v>
      </c>
      <c r="G40" s="370">
        <v>6202.52</v>
      </c>
      <c r="H40" s="338">
        <f>B40/$B$63</f>
        <v>0.58538412170865028</v>
      </c>
      <c r="I40" s="316">
        <f>C40/$C$63</f>
        <v>0.17176285973708105</v>
      </c>
      <c r="J40" s="391">
        <f>D40/$D$63</f>
        <v>0.27471719400411632</v>
      </c>
      <c r="K40" s="316">
        <f>E40/$E$63</f>
        <v>0.62624070401060095</v>
      </c>
      <c r="L40" s="316">
        <f>F40/$F$63</f>
        <v>0.2096377406438992</v>
      </c>
      <c r="M40" s="392">
        <f>G40/$G$63</f>
        <v>0.30661768049972221</v>
      </c>
      <c r="N40" s="385">
        <f t="shared" ref="N40:P63" si="22">(E40-B40)/B40</f>
        <v>-0.249865819442572</v>
      </c>
      <c r="O40" s="386">
        <f t="shared" si="22"/>
        <v>-6.5273476329746047E-2</v>
      </c>
      <c r="P40" s="375">
        <f t="shared" si="22"/>
        <v>-0.16317975825720685</v>
      </c>
      <c r="R40" s="394">
        <v>937.79300000000001</v>
      </c>
      <c r="S40" s="362">
        <v>810.58799999999997</v>
      </c>
      <c r="T40" s="367">
        <v>1748.3809999999999</v>
      </c>
      <c r="U40" s="39">
        <v>693.37599999999998</v>
      </c>
      <c r="V40" s="112">
        <v>749.55200000000002</v>
      </c>
      <c r="W40" s="373">
        <v>1442.9279999999999</v>
      </c>
      <c r="X40" s="338">
        <f>R40/$R$63</f>
        <v>0.60586148551522845</v>
      </c>
      <c r="Y40" s="316">
        <f>S40/$S$63</f>
        <v>0.17006743632447485</v>
      </c>
      <c r="Z40" s="391">
        <f>T40/$T$63</f>
        <v>0.27689926468224252</v>
      </c>
      <c r="AA40" s="316">
        <f>U40/$U$63</f>
        <v>0.62113045355558871</v>
      </c>
      <c r="AB40" s="316">
        <f>V40/$V$63</f>
        <v>0.21469531134532296</v>
      </c>
      <c r="AC40" s="392">
        <f>W40/$W$63</f>
        <v>0.31316606725180784</v>
      </c>
      <c r="AE40" s="385">
        <f t="shared" ref="AE40:AG63" si="23">(U40-R40)/R40</f>
        <v>-0.26063001110053075</v>
      </c>
      <c r="AF40" s="386">
        <f t="shared" si="23"/>
        <v>-7.529842534061687E-2</v>
      </c>
      <c r="AG40" s="375">
        <f t="shared" si="23"/>
        <v>-0.17470619962124961</v>
      </c>
      <c r="AI40" s="27">
        <f t="shared" ref="AI40:AN63" si="24">(R40/B40)*10</f>
        <v>2.385470852930478</v>
      </c>
      <c r="AJ40" s="28">
        <f t="shared" si="24"/>
        <v>2.3287806615834561</v>
      </c>
      <c r="AK40" s="399">
        <f t="shared" si="24"/>
        <v>2.3588486793730712</v>
      </c>
      <c r="AL40" s="28">
        <f t="shared" si="24"/>
        <v>2.3512400897937589</v>
      </c>
      <c r="AM40" s="28">
        <f t="shared" si="24"/>
        <v>2.3038044714372656</v>
      </c>
      <c r="AN40" s="395">
        <f t="shared" si="24"/>
        <v>2.326357673977673</v>
      </c>
      <c r="AO40" s="376">
        <f t="shared" ref="AO40:AQ51" si="25">(AL40-AI40)/AI40</f>
        <v>-1.4349688278382311E-2</v>
      </c>
      <c r="AP40" s="374">
        <f t="shared" si="25"/>
        <v>-1.0725007536436635E-2</v>
      </c>
      <c r="AQ40" s="375">
        <f t="shared" si="25"/>
        <v>-1.377409482834378E-2</v>
      </c>
    </row>
    <row r="41" spans="1:43" ht="19.5" customHeight="1">
      <c r="A41" s="8" t="s">
        <v>180</v>
      </c>
      <c r="B41" s="19">
        <v>95.02</v>
      </c>
      <c r="C41" s="364">
        <v>2682.5</v>
      </c>
      <c r="D41" s="368">
        <v>2777.52</v>
      </c>
      <c r="E41" s="19">
        <v>245.73000000000002</v>
      </c>
      <c r="F41" s="362">
        <v>2669.65</v>
      </c>
      <c r="G41" s="370">
        <v>2915.38</v>
      </c>
      <c r="H41" s="338">
        <f t="shared" ref="H41:H62" si="26">B41/$B$63</f>
        <v>1.4148913517706987E-2</v>
      </c>
      <c r="I41" s="316">
        <f t="shared" ref="I41:I62" si="27">C41/$C$63</f>
        <v>0.13237238956219652</v>
      </c>
      <c r="J41" s="392">
        <f t="shared" ref="J41:J62" si="28">D41/$D$63</f>
        <v>0.10294542245494988</v>
      </c>
      <c r="K41" s="316">
        <f t="shared" ref="K41:K62" si="29">E41/$E$63</f>
        <v>5.2182832096699536E-2</v>
      </c>
      <c r="L41" s="316">
        <f t="shared" ref="L41:L62" si="30">F41/$F$63</f>
        <v>0.17201552595326491</v>
      </c>
      <c r="M41" s="392">
        <f t="shared" ref="M41:M62" si="31">G41/$G$63</f>
        <v>0.14411997919801631</v>
      </c>
      <c r="N41" s="387">
        <f t="shared" si="22"/>
        <v>1.586087139549569</v>
      </c>
      <c r="O41" s="388">
        <f t="shared" si="22"/>
        <v>-4.7903075489282047E-3</v>
      </c>
      <c r="P41" s="379">
        <f t="shared" si="22"/>
        <v>4.9634206054321887E-2</v>
      </c>
      <c r="R41" s="394">
        <v>33.414000000000001</v>
      </c>
      <c r="S41" s="362">
        <v>641.10700000000008</v>
      </c>
      <c r="T41" s="367">
        <v>674.52100000000007</v>
      </c>
      <c r="U41" s="19">
        <v>85.385000000000005</v>
      </c>
      <c r="V41" s="119">
        <v>655.58699999999999</v>
      </c>
      <c r="W41" s="368">
        <v>740.97199999999998</v>
      </c>
      <c r="X41" s="338">
        <f t="shared" ref="X41:X62" si="32">R41/$R$63</f>
        <v>2.1587126025685674E-2</v>
      </c>
      <c r="Y41" s="316">
        <f t="shared" ref="Y41:Y62" si="33">S41/$S$63</f>
        <v>0.13450905256391055</v>
      </c>
      <c r="Z41" s="392">
        <f t="shared" ref="Z41:Z62" si="34">T41/$T$63</f>
        <v>0.10682704108128088</v>
      </c>
      <c r="AA41" s="316">
        <f t="shared" ref="AA41:AA62" si="35">U41/$U$63</f>
        <v>7.6488404237879518E-2</v>
      </c>
      <c r="AB41" s="316">
        <f t="shared" ref="AB41:AB62" si="36">V41/$V$63</f>
        <v>0.18778077448788907</v>
      </c>
      <c r="AC41" s="392">
        <f t="shared" ref="AC41:AC62" si="37">W41/$W$63</f>
        <v>0.16081695495804818</v>
      </c>
      <c r="AE41" s="387">
        <f t="shared" si="23"/>
        <v>1.5553660142455259</v>
      </c>
      <c r="AF41" s="388">
        <f t="shared" si="23"/>
        <v>2.2585933393333566E-2</v>
      </c>
      <c r="AG41" s="379">
        <f t="shared" si="23"/>
        <v>9.8515835681913383E-2</v>
      </c>
      <c r="AI41" s="27">
        <f t="shared" si="24"/>
        <v>3.5165228372974111</v>
      </c>
      <c r="AJ41" s="28">
        <f t="shared" si="24"/>
        <v>2.3899608574091333</v>
      </c>
      <c r="AK41" s="395">
        <f t="shared" si="24"/>
        <v>2.4285009648895421</v>
      </c>
      <c r="AL41" s="28">
        <f t="shared" si="24"/>
        <v>3.4747487079314694</v>
      </c>
      <c r="AM41" s="28">
        <f t="shared" si="24"/>
        <v>2.4557039312269398</v>
      </c>
      <c r="AN41" s="395">
        <f t="shared" si="24"/>
        <v>2.541596635773038</v>
      </c>
      <c r="AO41" s="377">
        <f t="shared" si="25"/>
        <v>-1.1879385204859585E-2</v>
      </c>
      <c r="AP41" s="378">
        <f t="shared" si="25"/>
        <v>2.7508012783554962E-2</v>
      </c>
      <c r="AQ41" s="379">
        <f t="shared" si="25"/>
        <v>4.6570156865735422E-2</v>
      </c>
    </row>
    <row r="42" spans="1:43" ht="19.5" customHeight="1">
      <c r="A42" s="8" t="s">
        <v>190</v>
      </c>
      <c r="B42" s="19">
        <v>1012.14</v>
      </c>
      <c r="C42" s="364">
        <v>3315.7799999999997</v>
      </c>
      <c r="D42" s="368">
        <v>4327.92</v>
      </c>
      <c r="E42" s="19">
        <v>461.91</v>
      </c>
      <c r="F42" s="362">
        <v>2300.21</v>
      </c>
      <c r="G42" s="370">
        <v>2762.12</v>
      </c>
      <c r="H42" s="338">
        <f t="shared" si="26"/>
        <v>0.15071228507484688</v>
      </c>
      <c r="I42" s="316">
        <f t="shared" si="27"/>
        <v>0.16362263629544826</v>
      </c>
      <c r="J42" s="392">
        <f t="shared" si="28"/>
        <v>0.16040912495723764</v>
      </c>
      <c r="K42" s="316">
        <f t="shared" si="29"/>
        <v>9.8090473177009238E-2</v>
      </c>
      <c r="L42" s="316">
        <f t="shared" si="30"/>
        <v>0.14821112615996834</v>
      </c>
      <c r="M42" s="392">
        <f t="shared" si="31"/>
        <v>0.13654366735808873</v>
      </c>
      <c r="N42" s="387">
        <f t="shared" si="22"/>
        <v>-0.54363032782026199</v>
      </c>
      <c r="O42" s="388">
        <f t="shared" si="22"/>
        <v>-0.30628389096984715</v>
      </c>
      <c r="P42" s="379">
        <f t="shared" si="22"/>
        <v>-0.36179042126471844</v>
      </c>
      <c r="R42" s="394">
        <v>179.62900000000002</v>
      </c>
      <c r="S42" s="362">
        <v>722.63300000000004</v>
      </c>
      <c r="T42" s="367">
        <v>902.26200000000006</v>
      </c>
      <c r="U42" s="19">
        <v>70.557000000000002</v>
      </c>
      <c r="V42" s="119">
        <v>454.42899999999997</v>
      </c>
      <c r="W42" s="368">
        <v>524.98599999999999</v>
      </c>
      <c r="X42" s="338">
        <f t="shared" si="32"/>
        <v>0.11604937633530532</v>
      </c>
      <c r="Y42" s="316">
        <f t="shared" si="33"/>
        <v>0.15161381825719633</v>
      </c>
      <c r="Z42" s="392">
        <f t="shared" si="34"/>
        <v>0.14289544690243691</v>
      </c>
      <c r="AA42" s="316">
        <f t="shared" si="35"/>
        <v>6.3205391319459681E-2</v>
      </c>
      <c r="AB42" s="316">
        <f t="shared" si="36"/>
        <v>0.13016278475588586</v>
      </c>
      <c r="AC42" s="392">
        <f t="shared" si="37"/>
        <v>0.11394040519156715</v>
      </c>
      <c r="AE42" s="387">
        <f t="shared" si="23"/>
        <v>-0.60720707680831054</v>
      </c>
      <c r="AF42" s="388">
        <f t="shared" si="23"/>
        <v>-0.3711482868897491</v>
      </c>
      <c r="AG42" s="379">
        <f t="shared" si="23"/>
        <v>-0.41814461874710457</v>
      </c>
      <c r="AI42" s="27">
        <f t="shared" si="24"/>
        <v>1.7747446005493315</v>
      </c>
      <c r="AJ42" s="28">
        <f t="shared" si="24"/>
        <v>2.1793755918667705</v>
      </c>
      <c r="AK42" s="395">
        <f t="shared" si="24"/>
        <v>2.0847474075306383</v>
      </c>
      <c r="AL42" s="28">
        <f t="shared" si="24"/>
        <v>1.5275053581866596</v>
      </c>
      <c r="AM42" s="28">
        <f t="shared" si="24"/>
        <v>1.9755978801935472</v>
      </c>
      <c r="AN42" s="395">
        <f t="shared" si="24"/>
        <v>1.9006632586563943</v>
      </c>
      <c r="AO42" s="377">
        <f t="shared" si="25"/>
        <v>-0.13930975887242855</v>
      </c>
      <c r="AP42" s="378">
        <f t="shared" si="25"/>
        <v>-9.3502796137436353E-2</v>
      </c>
      <c r="AQ42" s="379">
        <f t="shared" si="25"/>
        <v>-8.8300457028647764E-2</v>
      </c>
    </row>
    <row r="43" spans="1:43" ht="19.5" customHeight="1">
      <c r="A43" s="8" t="s">
        <v>187</v>
      </c>
      <c r="B43" s="19">
        <v>523.34</v>
      </c>
      <c r="C43" s="364">
        <v>5602.42</v>
      </c>
      <c r="D43" s="368">
        <v>6125.76</v>
      </c>
      <c r="E43" s="19">
        <v>220.35</v>
      </c>
      <c r="F43" s="362">
        <v>2136.85</v>
      </c>
      <c r="G43" s="370">
        <v>2357.1999999999998</v>
      </c>
      <c r="H43" s="338">
        <f t="shared" si="26"/>
        <v>7.7927724693293787E-2</v>
      </c>
      <c r="I43" s="316">
        <f t="shared" si="27"/>
        <v>0.27646066085034149</v>
      </c>
      <c r="J43" s="392">
        <f t="shared" si="28"/>
        <v>0.22704389205393077</v>
      </c>
      <c r="K43" s="316">
        <f t="shared" si="29"/>
        <v>4.6793175650135278E-2</v>
      </c>
      <c r="L43" s="316">
        <f t="shared" si="30"/>
        <v>0.13768523088540974</v>
      </c>
      <c r="M43" s="392">
        <f t="shared" si="31"/>
        <v>0.11652670148164698</v>
      </c>
      <c r="N43" s="387">
        <f t="shared" si="22"/>
        <v>-0.57895440822409905</v>
      </c>
      <c r="O43" s="388">
        <f t="shared" si="22"/>
        <v>-0.61858446885453078</v>
      </c>
      <c r="P43" s="379">
        <f t="shared" si="22"/>
        <v>-0.6151987671733794</v>
      </c>
      <c r="R43" s="394">
        <v>108.069</v>
      </c>
      <c r="S43" s="362">
        <v>1287.307</v>
      </c>
      <c r="T43" s="367">
        <v>1395.376</v>
      </c>
      <c r="U43" s="19">
        <v>42.546999999999997</v>
      </c>
      <c r="V43" s="119">
        <v>476.86799999999999</v>
      </c>
      <c r="W43" s="368">
        <v>519.41499999999996</v>
      </c>
      <c r="X43" s="338">
        <f t="shared" si="32"/>
        <v>6.9818014080021099E-2</v>
      </c>
      <c r="Y43" s="316">
        <f t="shared" si="33"/>
        <v>0.27008665469085497</v>
      </c>
      <c r="Z43" s="392">
        <f t="shared" si="34"/>
        <v>0.22099221414282635</v>
      </c>
      <c r="AA43" s="316">
        <f t="shared" si="35"/>
        <v>3.8113862330726229E-2</v>
      </c>
      <c r="AB43" s="316">
        <f t="shared" si="36"/>
        <v>0.1365900214136197</v>
      </c>
      <c r="AC43" s="392">
        <f t="shared" si="37"/>
        <v>0.11273130247773816</v>
      </c>
      <c r="AE43" s="387">
        <f t="shared" si="23"/>
        <v>-0.60629782823936562</v>
      </c>
      <c r="AF43" s="388">
        <f t="shared" si="23"/>
        <v>-0.62956155757717469</v>
      </c>
      <c r="AG43" s="379">
        <f t="shared" si="23"/>
        <v>-0.62775982960865029</v>
      </c>
      <c r="AI43" s="27">
        <f t="shared" si="24"/>
        <v>2.0649864332938432</v>
      </c>
      <c r="AJ43" s="28">
        <f t="shared" si="24"/>
        <v>2.2977695353079559</v>
      </c>
      <c r="AK43" s="395">
        <f t="shared" si="24"/>
        <v>2.2778822546100401</v>
      </c>
      <c r="AL43" s="28">
        <f t="shared" si="24"/>
        <v>1.9308826866348987</v>
      </c>
      <c r="AM43" s="28">
        <f t="shared" si="24"/>
        <v>2.2316400308865854</v>
      </c>
      <c r="AN43" s="395">
        <f t="shared" si="24"/>
        <v>2.2035253690819618</v>
      </c>
      <c r="AO43" s="377">
        <f t="shared" si="25"/>
        <v>-6.4941708331243964E-2</v>
      </c>
      <c r="AP43" s="378">
        <f t="shared" si="25"/>
        <v>-2.8779868217944506E-2</v>
      </c>
      <c r="AQ43" s="379">
        <f t="shared" si="25"/>
        <v>-3.2642989064774003E-2</v>
      </c>
    </row>
    <row r="44" spans="1:43" ht="19.5" customHeight="1">
      <c r="A44" s="8" t="s">
        <v>182</v>
      </c>
      <c r="B44" s="19">
        <v>472.22999999999996</v>
      </c>
      <c r="C44" s="364">
        <v>1521.46</v>
      </c>
      <c r="D44" s="368">
        <v>1993.69</v>
      </c>
      <c r="E44" s="19">
        <v>262.3</v>
      </c>
      <c r="F44" s="362">
        <v>1082.58</v>
      </c>
      <c r="G44" s="370">
        <v>1344.8799999999999</v>
      </c>
      <c r="H44" s="338">
        <f t="shared" si="26"/>
        <v>7.0317211434085147E-2</v>
      </c>
      <c r="I44" s="316">
        <f t="shared" si="27"/>
        <v>7.5078954640558998E-2</v>
      </c>
      <c r="J44" s="392">
        <f t="shared" si="28"/>
        <v>7.3893710682266564E-2</v>
      </c>
      <c r="K44" s="316">
        <f t="shared" si="29"/>
        <v>5.5701610950898497E-2</v>
      </c>
      <c r="L44" s="316">
        <f t="shared" si="30"/>
        <v>6.9754674989787241E-2</v>
      </c>
      <c r="M44" s="392">
        <f t="shared" si="31"/>
        <v>6.6483298103104271E-2</v>
      </c>
      <c r="N44" s="387">
        <f t="shared" si="22"/>
        <v>-0.44455032505346964</v>
      </c>
      <c r="O44" s="388">
        <f t="shared" si="22"/>
        <v>-0.2884597689061823</v>
      </c>
      <c r="P44" s="379">
        <f t="shared" si="22"/>
        <v>-0.32543173713064727</v>
      </c>
      <c r="R44" s="394">
        <v>116.39100000000001</v>
      </c>
      <c r="S44" s="362">
        <v>402.08799999999997</v>
      </c>
      <c r="T44" s="367">
        <v>518.47899999999993</v>
      </c>
      <c r="U44" s="19">
        <v>64.822000000000003</v>
      </c>
      <c r="V44" s="119">
        <v>282.048</v>
      </c>
      <c r="W44" s="368">
        <v>346.87</v>
      </c>
      <c r="X44" s="338">
        <f t="shared" si="32"/>
        <v>7.5194445000765581E-2</v>
      </c>
      <c r="Y44" s="316">
        <f t="shared" si="33"/>
        <v>8.4361075338933514E-2</v>
      </c>
      <c r="Z44" s="392">
        <f t="shared" si="34"/>
        <v>8.2113940756153497E-2</v>
      </c>
      <c r="AA44" s="316">
        <f t="shared" si="35"/>
        <v>5.8067943309806476E-2</v>
      </c>
      <c r="AB44" s="316">
        <f t="shared" si="36"/>
        <v>8.078743459336464E-2</v>
      </c>
      <c r="AC44" s="392">
        <f t="shared" si="37"/>
        <v>7.5282975829448581E-2</v>
      </c>
      <c r="AE44" s="387">
        <f t="shared" si="23"/>
        <v>-0.44306690379840363</v>
      </c>
      <c r="AF44" s="388">
        <f t="shared" si="23"/>
        <v>-0.29854161278128166</v>
      </c>
      <c r="AG44" s="379">
        <f t="shared" si="23"/>
        <v>-0.33098544010461356</v>
      </c>
      <c r="AI44" s="27">
        <f t="shared" si="24"/>
        <v>2.4647099930118803</v>
      </c>
      <c r="AJ44" s="28">
        <f t="shared" si="24"/>
        <v>2.6427773322992385</v>
      </c>
      <c r="AK44" s="395">
        <f t="shared" si="24"/>
        <v>2.6005998926613461</v>
      </c>
      <c r="AL44" s="28">
        <f t="shared" si="24"/>
        <v>2.4712924132672511</v>
      </c>
      <c r="AM44" s="28">
        <f t="shared" si="24"/>
        <v>2.6053317075874305</v>
      </c>
      <c r="AN44" s="395">
        <f t="shared" si="24"/>
        <v>2.5791892213431682</v>
      </c>
      <c r="AO44" s="377">
        <f t="shared" si="25"/>
        <v>2.6706672484932328E-3</v>
      </c>
      <c r="AP44" s="378">
        <f t="shared" si="25"/>
        <v>-1.4169042640921248E-2</v>
      </c>
      <c r="AQ44" s="379">
        <f t="shared" si="25"/>
        <v>-8.232974006726991E-3</v>
      </c>
    </row>
    <row r="45" spans="1:43" ht="19.5" customHeight="1">
      <c r="A45" s="8" t="s">
        <v>174</v>
      </c>
      <c r="B45" s="19">
        <v>120.27000000000001</v>
      </c>
      <c r="C45" s="364">
        <v>1348.12</v>
      </c>
      <c r="D45" s="368">
        <v>1468.3899999999999</v>
      </c>
      <c r="E45" s="19">
        <v>140.01</v>
      </c>
      <c r="F45" s="362">
        <v>1822.52</v>
      </c>
      <c r="G45" s="370">
        <v>1962.53</v>
      </c>
      <c r="H45" s="338">
        <f t="shared" si="26"/>
        <v>1.7908754249364552E-2</v>
      </c>
      <c r="I45" s="316">
        <f t="shared" si="27"/>
        <v>6.6525206268998452E-2</v>
      </c>
      <c r="J45" s="392">
        <f t="shared" si="28"/>
        <v>5.4424100952873013E-2</v>
      </c>
      <c r="K45" s="316">
        <f t="shared" si="29"/>
        <v>2.973230098831604E-2</v>
      </c>
      <c r="L45" s="316">
        <f t="shared" si="30"/>
        <v>0.11743177433758896</v>
      </c>
      <c r="M45" s="392">
        <f t="shared" si="31"/>
        <v>9.7016437917349679E-2</v>
      </c>
      <c r="N45" s="387">
        <f t="shared" si="22"/>
        <v>0.16413070591169851</v>
      </c>
      <c r="O45" s="388">
        <f t="shared" si="22"/>
        <v>0.35189745719965593</v>
      </c>
      <c r="P45" s="379">
        <f t="shared" si="22"/>
        <v>0.33651822744638693</v>
      </c>
      <c r="R45" s="394">
        <v>25.512</v>
      </c>
      <c r="S45" s="362">
        <v>265.21600000000001</v>
      </c>
      <c r="T45" s="367">
        <v>290.72800000000001</v>
      </c>
      <c r="U45" s="19">
        <v>34.814</v>
      </c>
      <c r="V45" s="119">
        <v>294.04500000000002</v>
      </c>
      <c r="W45" s="368">
        <v>328.85900000000004</v>
      </c>
      <c r="X45" s="338">
        <f t="shared" si="32"/>
        <v>1.6482036247300321E-2</v>
      </c>
      <c r="Y45" s="316">
        <f t="shared" si="33"/>
        <v>5.564430412519298E-2</v>
      </c>
      <c r="Z45" s="392">
        <f t="shared" si="34"/>
        <v>4.6043951188293061E-2</v>
      </c>
      <c r="AA45" s="316">
        <f t="shared" si="35"/>
        <v>3.118659372416159E-2</v>
      </c>
      <c r="AB45" s="316">
        <f t="shared" si="36"/>
        <v>8.422375342142438E-2</v>
      </c>
      <c r="AC45" s="392">
        <f t="shared" si="37"/>
        <v>7.1373956088150128E-2</v>
      </c>
      <c r="AE45" s="387">
        <f t="shared" si="23"/>
        <v>0.36461273126371901</v>
      </c>
      <c r="AF45" s="388">
        <f t="shared" si="23"/>
        <v>0.10870007842664095</v>
      </c>
      <c r="AG45" s="379">
        <f t="shared" si="23"/>
        <v>0.13115695770617219</v>
      </c>
      <c r="AI45" s="27">
        <f t="shared" si="24"/>
        <v>2.1212272387128959</v>
      </c>
      <c r="AJ45" s="28">
        <f t="shared" si="24"/>
        <v>1.9673026140106222</v>
      </c>
      <c r="AK45" s="395">
        <f t="shared" si="24"/>
        <v>1.9799099694222928</v>
      </c>
      <c r="AL45" s="28">
        <f t="shared" si="24"/>
        <v>2.4865366759517178</v>
      </c>
      <c r="AM45" s="28">
        <f t="shared" si="24"/>
        <v>1.6133979325329764</v>
      </c>
      <c r="AN45" s="395">
        <f t="shared" si="24"/>
        <v>1.6756890340529829</v>
      </c>
      <c r="AO45" s="377">
        <f t="shared" si="25"/>
        <v>0.17221607877356976</v>
      </c>
      <c r="AP45" s="378">
        <f t="shared" si="25"/>
        <v>-0.17989336208737178</v>
      </c>
      <c r="AQ45" s="379">
        <f t="shared" si="25"/>
        <v>-0.15365392369738756</v>
      </c>
    </row>
    <row r="46" spans="1:43" ht="19.5" customHeight="1">
      <c r="A46" s="8" t="s">
        <v>185</v>
      </c>
      <c r="B46" s="19">
        <v>222.73</v>
      </c>
      <c r="C46" s="364">
        <v>862.73</v>
      </c>
      <c r="D46" s="368">
        <v>1085.46</v>
      </c>
      <c r="E46" s="19">
        <v>181.79</v>
      </c>
      <c r="F46" s="362">
        <v>532.89</v>
      </c>
      <c r="G46" s="370">
        <v>714.68</v>
      </c>
      <c r="H46" s="338">
        <f t="shared" si="26"/>
        <v>3.3165517867805486E-2</v>
      </c>
      <c r="I46" s="316">
        <f t="shared" si="27"/>
        <v>4.2572835655915679E-2</v>
      </c>
      <c r="J46" s="392">
        <f t="shared" si="28"/>
        <v>4.0231263234090091E-2</v>
      </c>
      <c r="K46" s="316">
        <f t="shared" si="29"/>
        <v>3.860463535937414E-2</v>
      </c>
      <c r="L46" s="316">
        <f t="shared" si="30"/>
        <v>3.4336094104184194E-2</v>
      </c>
      <c r="M46" s="392">
        <f t="shared" si="31"/>
        <v>3.532975692130641E-2</v>
      </c>
      <c r="N46" s="387">
        <f t="shared" si="22"/>
        <v>-0.18380999416333677</v>
      </c>
      <c r="O46" s="388">
        <f t="shared" si="22"/>
        <v>-0.3823212360761768</v>
      </c>
      <c r="P46" s="379">
        <f t="shared" si="22"/>
        <v>-0.34158789821826696</v>
      </c>
      <c r="R46" s="394">
        <v>59.008000000000003</v>
      </c>
      <c r="S46" s="362">
        <v>232.69600000000003</v>
      </c>
      <c r="T46" s="367">
        <v>291.70400000000001</v>
      </c>
      <c r="U46" s="19">
        <v>43.790999999999997</v>
      </c>
      <c r="V46" s="119">
        <v>142.459</v>
      </c>
      <c r="W46" s="368">
        <v>186.25</v>
      </c>
      <c r="X46" s="338">
        <f t="shared" si="32"/>
        <v>3.8122138400779923E-2</v>
      </c>
      <c r="Y46" s="316">
        <f t="shared" si="33"/>
        <v>4.8821364445266899E-2</v>
      </c>
      <c r="Z46" s="392">
        <f t="shared" si="34"/>
        <v>4.6198524866644559E-2</v>
      </c>
      <c r="AA46" s="316">
        <f t="shared" si="35"/>
        <v>3.9228245124799221E-2</v>
      </c>
      <c r="AB46" s="316">
        <f t="shared" si="36"/>
        <v>4.0804746513842083E-2</v>
      </c>
      <c r="AC46" s="392">
        <f t="shared" si="37"/>
        <v>4.0422793116253346E-2</v>
      </c>
      <c r="AE46" s="387">
        <f t="shared" si="23"/>
        <v>-0.25788028741865521</v>
      </c>
      <c r="AF46" s="388">
        <f t="shared" si="23"/>
        <v>-0.38778921855124288</v>
      </c>
      <c r="AG46" s="379">
        <f t="shared" si="23"/>
        <v>-0.3615102981104133</v>
      </c>
      <c r="AI46" s="27">
        <f t="shared" si="24"/>
        <v>2.6493063350244697</v>
      </c>
      <c r="AJ46" s="28">
        <f t="shared" si="24"/>
        <v>2.697205382912383</v>
      </c>
      <c r="AK46" s="395">
        <f t="shared" si="24"/>
        <v>2.6873767803511877</v>
      </c>
      <c r="AL46" s="28">
        <f t="shared" si="24"/>
        <v>2.4088783761483028</v>
      </c>
      <c r="AM46" s="28">
        <f t="shared" si="24"/>
        <v>2.6733284542776188</v>
      </c>
      <c r="AN46" s="395">
        <f t="shared" si="24"/>
        <v>2.6060614540773495</v>
      </c>
      <c r="AO46" s="377">
        <f t="shared" si="25"/>
        <v>-9.0751286741608997E-2</v>
      </c>
      <c r="AP46" s="378">
        <f t="shared" si="25"/>
        <v>-8.8524695916862E-3</v>
      </c>
      <c r="AQ46" s="379">
        <f t="shared" si="25"/>
        <v>-3.0258252906096728E-2</v>
      </c>
    </row>
    <row r="47" spans="1:43" ht="19.5" customHeight="1">
      <c r="A47" s="8" t="s">
        <v>193</v>
      </c>
      <c r="B47" s="19">
        <v>75.180000000000007</v>
      </c>
      <c r="C47" s="364">
        <v>300.72000000000003</v>
      </c>
      <c r="D47" s="368">
        <v>375.90000000000003</v>
      </c>
      <c r="E47" s="19">
        <v>85.33</v>
      </c>
      <c r="F47" s="362">
        <v>400.68</v>
      </c>
      <c r="G47" s="370">
        <v>486.01</v>
      </c>
      <c r="H47" s="338">
        <f t="shared" si="26"/>
        <v>1.1194646582416454E-2</v>
      </c>
      <c r="I47" s="316">
        <f t="shared" si="27"/>
        <v>1.4839524693063837E-2</v>
      </c>
      <c r="J47" s="392">
        <f t="shared" si="28"/>
        <v>1.393227926380932E-2</v>
      </c>
      <c r="K47" s="316">
        <f t="shared" si="29"/>
        <v>1.8120543127869496E-2</v>
      </c>
      <c r="L47" s="316">
        <f t="shared" si="30"/>
        <v>2.5817309736839728E-2</v>
      </c>
      <c r="M47" s="392">
        <f t="shared" si="31"/>
        <v>2.4025599095153255E-2</v>
      </c>
      <c r="N47" s="387">
        <f t="shared" si="22"/>
        <v>0.1350093109869645</v>
      </c>
      <c r="O47" s="388">
        <f t="shared" si="22"/>
        <v>0.33240223463687141</v>
      </c>
      <c r="P47" s="379">
        <f t="shared" si="22"/>
        <v>0.29292364990689002</v>
      </c>
      <c r="R47" s="394">
        <v>33.835999999999999</v>
      </c>
      <c r="S47" s="362">
        <v>73.575999999999993</v>
      </c>
      <c r="T47" s="367">
        <v>107.41199999999999</v>
      </c>
      <c r="U47" s="19">
        <v>38.021999999999998</v>
      </c>
      <c r="V47" s="119">
        <v>119.405</v>
      </c>
      <c r="W47" s="368">
        <v>157.42699999999999</v>
      </c>
      <c r="X47" s="338">
        <f t="shared" si="32"/>
        <v>2.1859759268722703E-2</v>
      </c>
      <c r="Y47" s="316">
        <f t="shared" si="33"/>
        <v>1.5436796122086141E-2</v>
      </c>
      <c r="Z47" s="392">
        <f t="shared" si="34"/>
        <v>1.7011340101527661E-2</v>
      </c>
      <c r="AA47" s="316">
        <f t="shared" si="35"/>
        <v>3.4060339707590967E-2</v>
      </c>
      <c r="AB47" s="316">
        <f t="shared" si="36"/>
        <v>3.4201354477325509E-2</v>
      </c>
      <c r="AC47" s="392">
        <f t="shared" si="37"/>
        <v>3.4167189540469343E-2</v>
      </c>
      <c r="AE47" s="387">
        <f t="shared" si="23"/>
        <v>0.12371438704338575</v>
      </c>
      <c r="AF47" s="388">
        <f t="shared" si="23"/>
        <v>0.62287974339458541</v>
      </c>
      <c r="AG47" s="379">
        <f t="shared" si="23"/>
        <v>0.46563698655643693</v>
      </c>
      <c r="AI47" s="27">
        <f t="shared" si="24"/>
        <v>4.5006650704974724</v>
      </c>
      <c r="AJ47" s="28">
        <f t="shared" si="24"/>
        <v>2.4466613461026867</v>
      </c>
      <c r="AK47" s="395">
        <f t="shared" si="24"/>
        <v>2.8574620909816435</v>
      </c>
      <c r="AL47" s="28">
        <f t="shared" si="24"/>
        <v>4.4558771827024488</v>
      </c>
      <c r="AM47" s="28">
        <f t="shared" si="24"/>
        <v>2.9800588998702207</v>
      </c>
      <c r="AN47" s="395">
        <f t="shared" si="24"/>
        <v>3.2391720334972529</v>
      </c>
      <c r="AO47" s="377">
        <f t="shared" si="25"/>
        <v>-9.9513932037766772E-3</v>
      </c>
      <c r="AP47" s="378">
        <f t="shared" si="25"/>
        <v>0.21801037344918564</v>
      </c>
      <c r="AQ47" s="379">
        <f t="shared" si="25"/>
        <v>0.13358355434366515</v>
      </c>
    </row>
    <row r="48" spans="1:43" ht="19.5" customHeight="1">
      <c r="A48" s="8" t="s">
        <v>191</v>
      </c>
      <c r="B48" s="19">
        <v>30.540000000000003</v>
      </c>
      <c r="C48" s="364">
        <v>276.12</v>
      </c>
      <c r="D48" s="368">
        <v>306.66000000000003</v>
      </c>
      <c r="E48" s="19">
        <v>77.33</v>
      </c>
      <c r="F48" s="362">
        <v>518.69000000000005</v>
      </c>
      <c r="G48" s="370">
        <v>596.0200000000001</v>
      </c>
      <c r="H48" s="338">
        <f t="shared" si="26"/>
        <v>4.5475459780127498E-3</v>
      </c>
      <c r="I48" s="316">
        <f t="shared" si="27"/>
        <v>1.3625597094469227E-2</v>
      </c>
      <c r="J48" s="392">
        <f t="shared" si="28"/>
        <v>1.1365982333173093E-2</v>
      </c>
      <c r="K48" s="316">
        <f t="shared" si="29"/>
        <v>1.6421675847628596E-2</v>
      </c>
      <c r="L48" s="316">
        <f t="shared" si="30"/>
        <v>3.3421135038937309E-2</v>
      </c>
      <c r="M48" s="392">
        <f t="shared" si="31"/>
        <v>2.9463874349690843E-2</v>
      </c>
      <c r="N48" s="387">
        <f t="shared" si="22"/>
        <v>1.5320890635232478</v>
      </c>
      <c r="O48" s="388">
        <f t="shared" si="22"/>
        <v>0.87849485730841681</v>
      </c>
      <c r="P48" s="379">
        <f t="shared" si="22"/>
        <v>0.94358573012456803</v>
      </c>
      <c r="R48" s="394">
        <v>13.536999999999999</v>
      </c>
      <c r="S48" s="362">
        <v>106.13</v>
      </c>
      <c r="T48" s="367">
        <v>119.667</v>
      </c>
      <c r="U48" s="19">
        <v>22.021000000000001</v>
      </c>
      <c r="V48" s="119">
        <v>124.378</v>
      </c>
      <c r="W48" s="368">
        <v>146.399</v>
      </c>
      <c r="X48" s="338">
        <f t="shared" si="32"/>
        <v>8.7455834383703517E-3</v>
      </c>
      <c r="Y48" s="316">
        <f t="shared" si="33"/>
        <v>2.2266869256782135E-2</v>
      </c>
      <c r="Z48" s="392">
        <f t="shared" si="34"/>
        <v>1.895222168779569E-2</v>
      </c>
      <c r="AA48" s="316">
        <f t="shared" si="35"/>
        <v>1.9726546228521928E-2</v>
      </c>
      <c r="AB48" s="316">
        <f t="shared" si="36"/>
        <v>3.5625778377629008E-2</v>
      </c>
      <c r="AC48" s="392">
        <f t="shared" si="37"/>
        <v>3.1773726117725498E-2</v>
      </c>
      <c r="AE48" s="387">
        <f t="shared" si="23"/>
        <v>0.62672674891039393</v>
      </c>
      <c r="AF48" s="388">
        <f t="shared" si="23"/>
        <v>0.17194007349477061</v>
      </c>
      <c r="AG48" s="379">
        <f t="shared" si="23"/>
        <v>0.223386564382829</v>
      </c>
      <c r="AI48" s="27">
        <f t="shared" si="24"/>
        <v>4.4325474787164367</v>
      </c>
      <c r="AJ48" s="28">
        <f t="shared" si="24"/>
        <v>3.8436187165000724</v>
      </c>
      <c r="AK48" s="395">
        <f t="shared" si="24"/>
        <v>3.9022696145568379</v>
      </c>
      <c r="AL48" s="28">
        <f t="shared" si="24"/>
        <v>2.8476658476658478</v>
      </c>
      <c r="AM48" s="28">
        <f t="shared" si="24"/>
        <v>2.397925543195357</v>
      </c>
      <c r="AN48" s="395">
        <f t="shared" si="24"/>
        <v>2.4562766350122476</v>
      </c>
      <c r="AO48" s="377">
        <f t="shared" si="25"/>
        <v>-0.35755547767071721</v>
      </c>
      <c r="AP48" s="378">
        <f t="shared" si="25"/>
        <v>-0.37612814379807596</v>
      </c>
      <c r="AQ48" s="379">
        <f t="shared" si="25"/>
        <v>-0.37055178713191111</v>
      </c>
    </row>
    <row r="49" spans="1:43" ht="19.5" customHeight="1">
      <c r="A49" s="8" t="s">
        <v>186</v>
      </c>
      <c r="B49" s="19">
        <v>76.59</v>
      </c>
      <c r="C49" s="364">
        <v>374.69</v>
      </c>
      <c r="D49" s="368">
        <v>451.28</v>
      </c>
      <c r="E49" s="19">
        <v>41.93</v>
      </c>
      <c r="F49" s="362">
        <v>330.09000000000003</v>
      </c>
      <c r="G49" s="370">
        <v>372.02000000000004</v>
      </c>
      <c r="H49" s="338">
        <f t="shared" si="26"/>
        <v>1.1404602045055549E-2</v>
      </c>
      <c r="I49" s="316">
        <f t="shared" si="27"/>
        <v>1.8489696419407051E-2</v>
      </c>
      <c r="J49" s="392">
        <f t="shared" si="28"/>
        <v>1.6726147874891909E-2</v>
      </c>
      <c r="K49" s="316">
        <f t="shared" si="29"/>
        <v>8.904188132562614E-3</v>
      </c>
      <c r="L49" s="316">
        <f t="shared" si="30"/>
        <v>2.1268932242770856E-2</v>
      </c>
      <c r="M49" s="392">
        <f t="shared" si="31"/>
        <v>1.8390575040387883E-2</v>
      </c>
      <c r="N49" s="387">
        <f t="shared" si="22"/>
        <v>-0.45253949601775689</v>
      </c>
      <c r="O49" s="388">
        <f t="shared" si="22"/>
        <v>-0.11903173289919658</v>
      </c>
      <c r="P49" s="379">
        <f t="shared" si="22"/>
        <v>-0.17563375288069477</v>
      </c>
      <c r="R49" s="394">
        <v>17.516999999999999</v>
      </c>
      <c r="S49" s="362">
        <v>102.72500000000001</v>
      </c>
      <c r="T49" s="367">
        <v>120.242</v>
      </c>
      <c r="U49" s="19">
        <v>10.413</v>
      </c>
      <c r="V49" s="119">
        <v>75.460999999999999</v>
      </c>
      <c r="W49" s="368">
        <v>85.873999999999995</v>
      </c>
      <c r="X49" s="338">
        <f t="shared" si="32"/>
        <v>1.1316863787392587E-2</v>
      </c>
      <c r="Y49" s="316">
        <f t="shared" si="33"/>
        <v>2.1552474742324933E-2</v>
      </c>
      <c r="Z49" s="392">
        <f t="shared" si="34"/>
        <v>1.9043287123299904E-2</v>
      </c>
      <c r="AA49" s="316">
        <f t="shared" si="35"/>
        <v>9.3280289667861966E-3</v>
      </c>
      <c r="AB49" s="316">
        <f t="shared" si="36"/>
        <v>2.161440819239948E-2</v>
      </c>
      <c r="AC49" s="392">
        <f t="shared" si="37"/>
        <v>1.8637674824510817E-2</v>
      </c>
      <c r="AE49" s="387">
        <f t="shared" si="23"/>
        <v>-0.40554889535879429</v>
      </c>
      <c r="AF49" s="388">
        <f t="shared" si="23"/>
        <v>-0.26540764176198595</v>
      </c>
      <c r="AG49" s="379">
        <f t="shared" si="23"/>
        <v>-0.28582358909532452</v>
      </c>
      <c r="AI49" s="27">
        <f t="shared" si="24"/>
        <v>2.2871132001566781</v>
      </c>
      <c r="AJ49" s="28">
        <f t="shared" si="24"/>
        <v>2.7415997224372153</v>
      </c>
      <c r="AK49" s="395">
        <f t="shared" si="24"/>
        <v>2.6644655202978198</v>
      </c>
      <c r="AL49" s="28">
        <f t="shared" si="24"/>
        <v>2.4834247555449558</v>
      </c>
      <c r="AM49" s="28">
        <f t="shared" si="24"/>
        <v>2.2860734951073947</v>
      </c>
      <c r="AN49" s="395">
        <f t="shared" si="24"/>
        <v>2.3083167571635927</v>
      </c>
      <c r="AO49" s="377">
        <f t="shared" si="25"/>
        <v>8.5833773061529894E-2</v>
      </c>
      <c r="AP49" s="378">
        <f t="shared" si="25"/>
        <v>-0.16615344085491404</v>
      </c>
      <c r="AQ49" s="379">
        <f t="shared" si="25"/>
        <v>-0.13366611818433988</v>
      </c>
    </row>
    <row r="50" spans="1:43" ht="19.5" customHeight="1">
      <c r="A50" s="8" t="s">
        <v>188</v>
      </c>
      <c r="B50" s="19">
        <v>89.1</v>
      </c>
      <c r="C50" s="364">
        <v>81.27</v>
      </c>
      <c r="D50" s="368">
        <v>170.37</v>
      </c>
      <c r="E50" s="19">
        <v>27.880000000000003</v>
      </c>
      <c r="F50" s="362">
        <v>311.27</v>
      </c>
      <c r="G50" s="370">
        <v>339.15</v>
      </c>
      <c r="H50" s="338">
        <f t="shared" si="26"/>
        <v>1.3267398383789651E-2</v>
      </c>
      <c r="I50" s="316">
        <f t="shared" si="27"/>
        <v>4.0104022738936479E-3</v>
      </c>
      <c r="J50" s="392">
        <f t="shared" si="28"/>
        <v>6.3145581755126197E-3</v>
      </c>
      <c r="K50" s="316">
        <f t="shared" si="29"/>
        <v>5.9205524716395355E-3</v>
      </c>
      <c r="L50" s="316">
        <f t="shared" si="30"/>
        <v>2.0056289312633778E-2</v>
      </c>
      <c r="M50" s="392">
        <f t="shared" si="31"/>
        <v>1.6765667235491506E-2</v>
      </c>
      <c r="N50" s="387">
        <f t="shared" si="22"/>
        <v>-0.68709315375982039</v>
      </c>
      <c r="O50" s="388">
        <f t="shared" si="22"/>
        <v>2.8300725975144583</v>
      </c>
      <c r="P50" s="379">
        <f t="shared" si="22"/>
        <v>0.99066737101602376</v>
      </c>
      <c r="R50" s="394">
        <v>7.0350000000000001</v>
      </c>
      <c r="S50" s="362">
        <v>26.672999999999998</v>
      </c>
      <c r="T50" s="367">
        <v>33.707999999999998</v>
      </c>
      <c r="U50" s="19">
        <v>6.4179999999999993</v>
      </c>
      <c r="V50" s="119">
        <v>77.385999999999996</v>
      </c>
      <c r="W50" s="368">
        <v>83.804000000000002</v>
      </c>
      <c r="X50" s="338">
        <f t="shared" si="32"/>
        <v>4.5449641345154338E-3</v>
      </c>
      <c r="Y50" s="316">
        <f t="shared" si="33"/>
        <v>5.5961952669947223E-3</v>
      </c>
      <c r="Z50" s="392">
        <f t="shared" si="34"/>
        <v>5.3384933912625629E-3</v>
      </c>
      <c r="AA50" s="316">
        <f t="shared" si="35"/>
        <v>5.749283579067877E-3</v>
      </c>
      <c r="AB50" s="316">
        <f t="shared" si="36"/>
        <v>2.2165788849565021E-2</v>
      </c>
      <c r="AC50" s="392">
        <f t="shared" si="37"/>
        <v>1.8188412103701989E-2</v>
      </c>
      <c r="AE50" s="387">
        <f t="shared" si="23"/>
        <v>-8.7704335465529623E-2</v>
      </c>
      <c r="AF50" s="388">
        <f t="shared" si="23"/>
        <v>1.9012859445881602</v>
      </c>
      <c r="AG50" s="379">
        <f t="shared" si="23"/>
        <v>1.486175388631779</v>
      </c>
      <c r="AI50" s="27">
        <f t="shared" si="24"/>
        <v>0.78956228956228958</v>
      </c>
      <c r="AJ50" s="28">
        <f t="shared" si="24"/>
        <v>3.2820228866740493</v>
      </c>
      <c r="AK50" s="395">
        <f t="shared" si="24"/>
        <v>1.9785173446029227</v>
      </c>
      <c r="AL50" s="28">
        <f t="shared" si="24"/>
        <v>2.3020086083213771</v>
      </c>
      <c r="AM50" s="28">
        <f t="shared" si="24"/>
        <v>2.4861374369518425</v>
      </c>
      <c r="AN50" s="395">
        <f t="shared" si="24"/>
        <v>2.4710010319917446</v>
      </c>
      <c r="AO50" s="377">
        <f t="shared" si="25"/>
        <v>1.9155503482791001</v>
      </c>
      <c r="AP50" s="378">
        <f t="shared" si="25"/>
        <v>-0.24249844599004142</v>
      </c>
      <c r="AQ50" s="379">
        <f t="shared" si="25"/>
        <v>0.24891552693851191</v>
      </c>
    </row>
    <row r="51" spans="1:43" ht="19.5" customHeight="1">
      <c r="A51" s="8" t="s">
        <v>204</v>
      </c>
      <c r="B51" s="19"/>
      <c r="C51" s="364">
        <v>207.95</v>
      </c>
      <c r="D51" s="368">
        <v>207.95</v>
      </c>
      <c r="E51" s="19">
        <v>9.2899999999999991</v>
      </c>
      <c r="F51" s="362">
        <v>46.19</v>
      </c>
      <c r="G51" s="370">
        <v>55.48</v>
      </c>
      <c r="H51" s="338">
        <f t="shared" si="26"/>
        <v>0</v>
      </c>
      <c r="I51" s="316">
        <f t="shared" si="27"/>
        <v>1.0261635940152383E-2</v>
      </c>
      <c r="J51" s="392">
        <f t="shared" si="28"/>
        <v>7.7074154639775148E-3</v>
      </c>
      <c r="K51" s="316">
        <f t="shared" si="29"/>
        <v>1.9728096291797446E-3</v>
      </c>
      <c r="L51" s="316">
        <f t="shared" si="30"/>
        <v>2.9761943115319631E-3</v>
      </c>
      <c r="M51" s="392">
        <f t="shared" si="31"/>
        <v>2.7426189539291428E-3</v>
      </c>
      <c r="N51" s="387" t="e">
        <f t="shared" si="22"/>
        <v>#DIV/0!</v>
      </c>
      <c r="O51" s="388">
        <f t="shared" si="22"/>
        <v>-0.77787929790815102</v>
      </c>
      <c r="P51" s="379">
        <f t="shared" si="22"/>
        <v>-0.73320509737917772</v>
      </c>
      <c r="R51" s="394"/>
      <c r="S51" s="362">
        <v>35.783000000000001</v>
      </c>
      <c r="T51" s="367">
        <v>35.783000000000001</v>
      </c>
      <c r="U51" s="19">
        <v>1.919</v>
      </c>
      <c r="V51" s="119">
        <v>12.006</v>
      </c>
      <c r="W51" s="368">
        <v>13.925000000000001</v>
      </c>
      <c r="X51" s="338">
        <f t="shared" si="32"/>
        <v>0</v>
      </c>
      <c r="Y51" s="316">
        <f t="shared" si="33"/>
        <v>7.5075415303442489E-3</v>
      </c>
      <c r="Z51" s="392">
        <f t="shared" si="34"/>
        <v>5.6671208324299369E-3</v>
      </c>
      <c r="AA51" s="316">
        <f t="shared" si="35"/>
        <v>1.7190519146511774E-3</v>
      </c>
      <c r="AB51" s="316">
        <f t="shared" si="36"/>
        <v>3.4388967116516897E-3</v>
      </c>
      <c r="AC51" s="392">
        <f t="shared" si="37"/>
        <v>3.0222141967453848E-3</v>
      </c>
      <c r="AE51" s="387"/>
      <c r="AF51" s="388">
        <f t="shared" si="23"/>
        <v>-0.66447754520302937</v>
      </c>
      <c r="AG51" s="379">
        <f t="shared" si="23"/>
        <v>-0.61084872704915738</v>
      </c>
      <c r="AI51" s="27"/>
      <c r="AJ51" s="28">
        <f t="shared" si="24"/>
        <v>1.7207501803318106</v>
      </c>
      <c r="AK51" s="395">
        <f t="shared" si="24"/>
        <v>1.7207501803318106</v>
      </c>
      <c r="AL51" s="28">
        <f t="shared" si="24"/>
        <v>2.0656620021528527</v>
      </c>
      <c r="AM51" s="28">
        <f t="shared" si="24"/>
        <v>2.5992639099372159</v>
      </c>
      <c r="AN51" s="395">
        <f t="shared" si="24"/>
        <v>2.509913482335977</v>
      </c>
      <c r="AO51" s="377"/>
      <c r="AP51" s="378">
        <f t="shared" si="25"/>
        <v>0.51054112307923882</v>
      </c>
      <c r="AQ51" s="379">
        <f t="shared" si="25"/>
        <v>0.45861584733467398</v>
      </c>
    </row>
    <row r="52" spans="1:43" ht="19.5" customHeight="1">
      <c r="A52" s="8" t="s">
        <v>202</v>
      </c>
      <c r="B52" s="19">
        <v>0.45</v>
      </c>
      <c r="C52" s="364"/>
      <c r="D52" s="368">
        <v>0.45</v>
      </c>
      <c r="E52" s="19"/>
      <c r="F52" s="362">
        <v>75.36</v>
      </c>
      <c r="G52" s="370">
        <v>75.36</v>
      </c>
      <c r="H52" s="338">
        <f t="shared" si="26"/>
        <v>6.7007062544392182E-5</v>
      </c>
      <c r="I52" s="316">
        <f t="shared" si="27"/>
        <v>0</v>
      </c>
      <c r="J52" s="392">
        <f t="shared" si="28"/>
        <v>1.6678706221639249E-5</v>
      </c>
      <c r="K52" s="316">
        <f t="shared" si="29"/>
        <v>0</v>
      </c>
      <c r="L52" s="316">
        <f t="shared" si="30"/>
        <v>4.8557264195074421E-3</v>
      </c>
      <c r="M52" s="392">
        <f t="shared" si="31"/>
        <v>3.7253742676297799E-3</v>
      </c>
      <c r="N52" s="387">
        <f t="shared" si="22"/>
        <v>-1</v>
      </c>
      <c r="O52" s="388" t="e">
        <f t="shared" si="22"/>
        <v>#DIV/0!</v>
      </c>
      <c r="P52" s="379">
        <f t="shared" si="22"/>
        <v>166.46666666666667</v>
      </c>
      <c r="R52" s="394">
        <v>0.19400000000000001</v>
      </c>
      <c r="S52" s="362"/>
      <c r="T52" s="367">
        <v>0.19400000000000001</v>
      </c>
      <c r="U52" s="19"/>
      <c r="V52" s="119">
        <v>13.128</v>
      </c>
      <c r="W52" s="368">
        <v>13.128</v>
      </c>
      <c r="X52" s="338">
        <f t="shared" si="32"/>
        <v>1.2533376575636022E-4</v>
      </c>
      <c r="Y52" s="316">
        <f t="shared" si="33"/>
        <v>0</v>
      </c>
      <c r="Z52" s="392">
        <f t="shared" si="34"/>
        <v>3.0724686065768879E-5</v>
      </c>
      <c r="AA52" s="316">
        <f t="shared" si="35"/>
        <v>0</v>
      </c>
      <c r="AB52" s="316">
        <f t="shared" si="36"/>
        <v>3.7602728661138918E-3</v>
      </c>
      <c r="AC52" s="392">
        <f t="shared" si="37"/>
        <v>2.8492371974774442E-3</v>
      </c>
      <c r="AE52" s="387">
        <f t="shared" si="23"/>
        <v>-1</v>
      </c>
      <c r="AF52" s="388" t="e">
        <f t="shared" si="23"/>
        <v>#DIV/0!</v>
      </c>
      <c r="AG52" s="379">
        <f t="shared" si="23"/>
        <v>66.670103092783506</v>
      </c>
      <c r="AI52" s="27">
        <f t="shared" si="24"/>
        <v>4.3111111111111109</v>
      </c>
      <c r="AJ52" s="28"/>
      <c r="AK52" s="395">
        <f t="shared" si="24"/>
        <v>4.3111111111111109</v>
      </c>
      <c r="AL52" s="28"/>
      <c r="AM52" s="28">
        <f t="shared" si="24"/>
        <v>1.7420382165605095</v>
      </c>
      <c r="AN52" s="395">
        <f t="shared" si="24"/>
        <v>1.7420382165605095</v>
      </c>
      <c r="AO52" s="377">
        <f>(AL52-AI52)/AI52</f>
        <v>-1</v>
      </c>
      <c r="AP52" s="378"/>
      <c r="AQ52" s="379">
        <f>(AN52-AK52)/AK52</f>
        <v>-0.59591897038544883</v>
      </c>
    </row>
    <row r="53" spans="1:43" ht="19.5" customHeight="1">
      <c r="A53" s="8" t="s">
        <v>200</v>
      </c>
      <c r="B53" s="19">
        <v>32.74</v>
      </c>
      <c r="C53" s="364">
        <v>113.66</v>
      </c>
      <c r="D53" s="368">
        <v>146.4</v>
      </c>
      <c r="E53" s="19"/>
      <c r="F53" s="362">
        <v>8.9499999999999993</v>
      </c>
      <c r="G53" s="370">
        <v>8.9499999999999993</v>
      </c>
      <c r="H53" s="338">
        <f t="shared" si="26"/>
        <v>4.8751360615631109E-3</v>
      </c>
      <c r="I53" s="316">
        <f t="shared" si="27"/>
        <v>5.6087402787098808E-3</v>
      </c>
      <c r="J53" s="392">
        <f t="shared" si="28"/>
        <v>5.426139090773302E-3</v>
      </c>
      <c r="K53" s="316">
        <f t="shared" si="29"/>
        <v>0</v>
      </c>
      <c r="L53" s="316">
        <f t="shared" si="30"/>
        <v>5.7668194605349791E-4</v>
      </c>
      <c r="M53" s="392">
        <f t="shared" si="31"/>
        <v>4.4243762865295289E-4</v>
      </c>
      <c r="N53" s="387">
        <f t="shared" si="22"/>
        <v>-1</v>
      </c>
      <c r="O53" s="388">
        <f t="shared" si="22"/>
        <v>-0.92125637867323595</v>
      </c>
      <c r="P53" s="379">
        <f t="shared" si="22"/>
        <v>-0.93886612021857929</v>
      </c>
      <c r="R53" s="394">
        <v>8.1950000000000003</v>
      </c>
      <c r="S53" s="362">
        <v>32.386000000000003</v>
      </c>
      <c r="T53" s="367">
        <v>40.581000000000003</v>
      </c>
      <c r="U53" s="19"/>
      <c r="V53" s="119">
        <v>3.512</v>
      </c>
      <c r="W53" s="368">
        <v>3.512</v>
      </c>
      <c r="X53" s="338">
        <f t="shared" si="32"/>
        <v>5.2943825276977946E-3</v>
      </c>
      <c r="Y53" s="316">
        <f t="shared" si="33"/>
        <v>6.7948254758329061E-3</v>
      </c>
      <c r="Z53" s="392">
        <f t="shared" si="34"/>
        <v>6.4270025012111692E-3</v>
      </c>
      <c r="AA53" s="316">
        <f t="shared" si="35"/>
        <v>0</v>
      </c>
      <c r="AB53" s="316">
        <f t="shared" si="36"/>
        <v>1.0059474638781222E-3</v>
      </c>
      <c r="AC53" s="392">
        <f t="shared" si="37"/>
        <v>7.6222737945923094E-4</v>
      </c>
      <c r="AE53" s="387">
        <f t="shared" si="23"/>
        <v>-1</v>
      </c>
      <c r="AF53" s="388">
        <f t="shared" si="23"/>
        <v>-0.8915580806521336</v>
      </c>
      <c r="AG53" s="379">
        <f t="shared" si="23"/>
        <v>-0.91345703654419552</v>
      </c>
      <c r="AI53" s="27">
        <f t="shared" si="24"/>
        <v>2.5030543677458765</v>
      </c>
      <c r="AJ53" s="28">
        <f t="shared" si="24"/>
        <v>2.8493753299313744</v>
      </c>
      <c r="AK53" s="395">
        <f t="shared" si="24"/>
        <v>2.771926229508197</v>
      </c>
      <c r="AL53" s="28"/>
      <c r="AM53" s="28">
        <f t="shared" si="24"/>
        <v>3.9240223463687149</v>
      </c>
      <c r="AN53" s="395">
        <f t="shared" si="24"/>
        <v>3.9240223463687149</v>
      </c>
      <c r="AO53" s="377">
        <f t="shared" ref="AO53:AQ63" si="38">(AL53-AI53)/AI53</f>
        <v>-1</v>
      </c>
      <c r="AP53" s="378">
        <f t="shared" si="38"/>
        <v>0.37715179364005469</v>
      </c>
      <c r="AQ53" s="379">
        <f t="shared" si="38"/>
        <v>0.41563015083014171</v>
      </c>
    </row>
    <row r="54" spans="1:43" ht="19.5" customHeight="1">
      <c r="A54" s="8" t="s">
        <v>203</v>
      </c>
      <c r="B54" s="19">
        <v>6.02</v>
      </c>
      <c r="C54" s="364">
        <v>19.45</v>
      </c>
      <c r="D54" s="368">
        <v>25.47</v>
      </c>
      <c r="E54" s="19">
        <v>2.61</v>
      </c>
      <c r="F54" s="362">
        <v>6.76</v>
      </c>
      <c r="G54" s="370">
        <v>9.3699999999999992</v>
      </c>
      <c r="H54" s="338">
        <f t="shared" si="26"/>
        <v>8.9640559226053529E-4</v>
      </c>
      <c r="I54" s="316">
        <f t="shared" si="27"/>
        <v>9.5979234929532986E-4</v>
      </c>
      <c r="J54" s="392">
        <f t="shared" si="28"/>
        <v>9.4401477214478145E-4</v>
      </c>
      <c r="K54" s="316">
        <f t="shared" si="29"/>
        <v>5.5425545017859343E-4</v>
      </c>
      <c r="L54" s="316">
        <f t="shared" si="30"/>
        <v>4.3557206204711133E-4</v>
      </c>
      <c r="M54" s="392">
        <f t="shared" si="31"/>
        <v>4.6320006485789589E-4</v>
      </c>
      <c r="N54" s="387">
        <f t="shared" si="22"/>
        <v>-0.56644518272425248</v>
      </c>
      <c r="O54" s="388">
        <f t="shared" si="22"/>
        <v>-0.6524421593830334</v>
      </c>
      <c r="P54" s="379">
        <f t="shared" si="22"/>
        <v>-0.63211621515508454</v>
      </c>
      <c r="R54" s="394">
        <v>1.5169999999999999</v>
      </c>
      <c r="S54" s="362">
        <v>7.1710000000000003</v>
      </c>
      <c r="T54" s="367">
        <v>8.6880000000000006</v>
      </c>
      <c r="U54" s="19">
        <v>0.502</v>
      </c>
      <c r="V54" s="119">
        <v>2.1680000000000001</v>
      </c>
      <c r="W54" s="368">
        <v>2.67</v>
      </c>
      <c r="X54" s="338">
        <f t="shared" si="32"/>
        <v>9.8005836418762083E-4</v>
      </c>
      <c r="Y54" s="316">
        <f t="shared" si="33"/>
        <v>1.5045295339714002E-3</v>
      </c>
      <c r="Z54" s="392">
        <f t="shared" si="34"/>
        <v>1.375959136801031E-3</v>
      </c>
      <c r="AA54" s="316">
        <f t="shared" si="35"/>
        <v>4.4969466448926059E-4</v>
      </c>
      <c r="AB54" s="316">
        <f t="shared" si="36"/>
        <v>6.2098351414799802E-4</v>
      </c>
      <c r="AC54" s="392">
        <f t="shared" si="37"/>
        <v>5.7948379930414197E-4</v>
      </c>
      <c r="AE54" s="387">
        <f t="shared" si="23"/>
        <v>-0.66908371786420562</v>
      </c>
      <c r="AF54" s="388">
        <f t="shared" si="23"/>
        <v>-0.69767117556826108</v>
      </c>
      <c r="AG54" s="379">
        <f t="shared" si="23"/>
        <v>-0.69267955801104975</v>
      </c>
      <c r="AI54" s="27">
        <f t="shared" si="24"/>
        <v>2.5199335548172757</v>
      </c>
      <c r="AJ54" s="28">
        <f t="shared" si="24"/>
        <v>3.6868894601542417</v>
      </c>
      <c r="AK54" s="395">
        <f t="shared" si="24"/>
        <v>3.4110718492343937</v>
      </c>
      <c r="AL54" s="28">
        <f t="shared" si="24"/>
        <v>1.9233716475095786</v>
      </c>
      <c r="AM54" s="28">
        <f t="shared" si="24"/>
        <v>3.2071005917159767</v>
      </c>
      <c r="AN54" s="395">
        <f t="shared" si="24"/>
        <v>2.8495197438633939</v>
      </c>
      <c r="AO54" s="377">
        <f t="shared" si="38"/>
        <v>-0.23673715767912568</v>
      </c>
      <c r="AP54" s="378">
        <f t="shared" si="38"/>
        <v>-0.13013378177554391</v>
      </c>
      <c r="AQ54" s="379">
        <f t="shared" si="38"/>
        <v>-0.16462629055938494</v>
      </c>
    </row>
    <row r="55" spans="1:43" ht="19.5" customHeight="1">
      <c r="A55" s="8" t="s">
        <v>207</v>
      </c>
      <c r="B55" s="19">
        <v>1.53</v>
      </c>
      <c r="C55" s="364"/>
      <c r="D55" s="368">
        <v>1.53</v>
      </c>
      <c r="E55" s="19">
        <v>0.96</v>
      </c>
      <c r="F55" s="362">
        <v>1.1200000000000001</v>
      </c>
      <c r="G55" s="370">
        <v>2.08</v>
      </c>
      <c r="H55" s="338">
        <f t="shared" si="26"/>
        <v>2.2782401265093342E-4</v>
      </c>
      <c r="I55" s="316">
        <f t="shared" si="27"/>
        <v>0</v>
      </c>
      <c r="J55" s="392">
        <f t="shared" si="28"/>
        <v>5.6707601153573445E-5</v>
      </c>
      <c r="K55" s="316">
        <f t="shared" si="29"/>
        <v>2.0386407362890793E-4</v>
      </c>
      <c r="L55" s="316">
        <f t="shared" si="30"/>
        <v>7.2165785427923774E-5</v>
      </c>
      <c r="M55" s="392">
        <f t="shared" si="31"/>
        <v>1.0282349358638459E-4</v>
      </c>
      <c r="N55" s="387">
        <f t="shared" si="22"/>
        <v>-0.37254901960784315</v>
      </c>
      <c r="O55" s="388" t="e">
        <f t="shared" si="22"/>
        <v>#DIV/0!</v>
      </c>
      <c r="P55" s="379">
        <f t="shared" si="22"/>
        <v>0.35947712418300654</v>
      </c>
      <c r="R55" s="394">
        <v>0.64700000000000002</v>
      </c>
      <c r="S55" s="362"/>
      <c r="T55" s="367">
        <v>0.64700000000000002</v>
      </c>
      <c r="U55" s="19">
        <v>0.83599999999999997</v>
      </c>
      <c r="V55" s="119">
        <v>1.6479999999999999</v>
      </c>
      <c r="W55" s="368">
        <v>2.484</v>
      </c>
      <c r="X55" s="338">
        <f t="shared" si="32"/>
        <v>4.1799456930085086E-4</v>
      </c>
      <c r="Y55" s="316">
        <f t="shared" si="33"/>
        <v>0</v>
      </c>
      <c r="Z55" s="392">
        <f t="shared" si="34"/>
        <v>1.0246841177604362E-4</v>
      </c>
      <c r="AA55" s="316">
        <f t="shared" si="35"/>
        <v>7.4889390341239409E-4</v>
      </c>
      <c r="AB55" s="316">
        <f t="shared" si="36"/>
        <v>4.7203912883574752E-4</v>
      </c>
      <c r="AC55" s="392">
        <f t="shared" si="37"/>
        <v>5.39115264970595E-4</v>
      </c>
      <c r="AE55" s="387">
        <f t="shared" si="23"/>
        <v>0.29211746522411119</v>
      </c>
      <c r="AF55" s="388"/>
      <c r="AG55" s="379">
        <f t="shared" si="23"/>
        <v>2.8392581143740339</v>
      </c>
      <c r="AI55" s="27">
        <f t="shared" si="24"/>
        <v>4.2287581699346406</v>
      </c>
      <c r="AJ55" s="28"/>
      <c r="AK55" s="395">
        <f t="shared" si="24"/>
        <v>4.2287581699346406</v>
      </c>
      <c r="AL55" s="28">
        <f t="shared" si="24"/>
        <v>8.7083333333333339</v>
      </c>
      <c r="AM55" s="28">
        <f t="shared" si="24"/>
        <v>14.714285714285714</v>
      </c>
      <c r="AN55" s="395">
        <f t="shared" si="24"/>
        <v>11.942307692307692</v>
      </c>
      <c r="AO55" s="377">
        <f t="shared" si="38"/>
        <v>1.0593122102009274</v>
      </c>
      <c r="AP55" s="378"/>
      <c r="AQ55" s="379">
        <f t="shared" si="38"/>
        <v>1.8240696706693613</v>
      </c>
    </row>
    <row r="56" spans="1:43" ht="19.5" customHeight="1">
      <c r="A56" s="8" t="s">
        <v>205</v>
      </c>
      <c r="B56" s="19"/>
      <c r="C56" s="364">
        <v>0.14000000000000001</v>
      </c>
      <c r="D56" s="368">
        <v>0.14000000000000001</v>
      </c>
      <c r="E56" s="19">
        <v>1.4</v>
      </c>
      <c r="F56" s="362">
        <v>5.72</v>
      </c>
      <c r="G56" s="370">
        <v>7.1199999999999992</v>
      </c>
      <c r="H56" s="338">
        <f t="shared" si="26"/>
        <v>0</v>
      </c>
      <c r="I56" s="316">
        <f t="shared" si="27"/>
        <v>6.908531048912401E-6</v>
      </c>
      <c r="J56" s="392">
        <f t="shared" si="28"/>
        <v>5.1889308245099888E-6</v>
      </c>
      <c r="K56" s="316">
        <f t="shared" si="29"/>
        <v>2.9730177404215739E-4</v>
      </c>
      <c r="L56" s="316">
        <f t="shared" si="30"/>
        <v>3.6856097557832497E-4</v>
      </c>
      <c r="M56" s="392">
        <f t="shared" si="31"/>
        <v>3.5197272804570102E-4</v>
      </c>
      <c r="N56" s="387" t="e">
        <f t="shared" si="22"/>
        <v>#DIV/0!</v>
      </c>
      <c r="O56" s="388">
        <f t="shared" si="22"/>
        <v>39.857142857142854</v>
      </c>
      <c r="P56" s="379">
        <f t="shared" si="22"/>
        <v>49.857142857142847</v>
      </c>
      <c r="R56" s="394"/>
      <c r="S56" s="362">
        <v>4.2000000000000003E-2</v>
      </c>
      <c r="T56" s="367">
        <v>4.2000000000000003E-2</v>
      </c>
      <c r="U56" s="19">
        <v>0.4</v>
      </c>
      <c r="V56" s="119">
        <v>2.0030000000000001</v>
      </c>
      <c r="W56" s="368">
        <v>2.403</v>
      </c>
      <c r="X56" s="338">
        <f t="shared" si="32"/>
        <v>0</v>
      </c>
      <c r="Y56" s="316">
        <f t="shared" si="33"/>
        <v>8.8119147157716932E-6</v>
      </c>
      <c r="Z56" s="392">
        <f t="shared" si="34"/>
        <v>6.6517361585685203E-6</v>
      </c>
      <c r="AA56" s="316">
        <f t="shared" si="35"/>
        <v>3.5832244182411202E-4</v>
      </c>
      <c r="AB56" s="316">
        <f t="shared" si="36"/>
        <v>5.737223149623801E-4</v>
      </c>
      <c r="AC56" s="392">
        <f t="shared" si="37"/>
        <v>5.2153541937372775E-4</v>
      </c>
      <c r="AE56" s="387"/>
      <c r="AF56" s="388">
        <f t="shared" si="23"/>
        <v>46.69047619047619</v>
      </c>
      <c r="AG56" s="379">
        <f t="shared" si="23"/>
        <v>56.214285714285715</v>
      </c>
      <c r="AI56" s="27"/>
      <c r="AJ56" s="28">
        <f t="shared" si="24"/>
        <v>3</v>
      </c>
      <c r="AK56" s="395">
        <f t="shared" si="24"/>
        <v>3</v>
      </c>
      <c r="AL56" s="28">
        <f t="shared" si="24"/>
        <v>2.8571428571428577</v>
      </c>
      <c r="AM56" s="28">
        <f t="shared" si="24"/>
        <v>3.5017482517482525</v>
      </c>
      <c r="AN56" s="395">
        <f t="shared" si="24"/>
        <v>3.375</v>
      </c>
      <c r="AO56" s="377"/>
      <c r="AP56" s="378">
        <f t="shared" si="38"/>
        <v>0.16724941724941753</v>
      </c>
      <c r="AQ56" s="379">
        <f t="shared" si="38"/>
        <v>0.125</v>
      </c>
    </row>
    <row r="57" spans="1:43" ht="19.5" customHeight="1">
      <c r="A57" s="8" t="s">
        <v>208</v>
      </c>
      <c r="B57" s="19"/>
      <c r="C57" s="364"/>
      <c r="D57" s="368"/>
      <c r="E57" s="19"/>
      <c r="F57" s="362">
        <v>9</v>
      </c>
      <c r="G57" s="370">
        <v>9</v>
      </c>
      <c r="H57" s="338">
        <f t="shared" si="26"/>
        <v>0</v>
      </c>
      <c r="I57" s="316">
        <f t="shared" si="27"/>
        <v>0</v>
      </c>
      <c r="J57" s="392">
        <f t="shared" si="28"/>
        <v>0</v>
      </c>
      <c r="K57" s="316">
        <f t="shared" si="29"/>
        <v>0</v>
      </c>
      <c r="L57" s="316">
        <f t="shared" si="30"/>
        <v>5.7990363290295888E-4</v>
      </c>
      <c r="M57" s="392">
        <f t="shared" si="31"/>
        <v>4.4490934724877949E-4</v>
      </c>
      <c r="N57" s="387" t="e">
        <f t="shared" si="22"/>
        <v>#DIV/0!</v>
      </c>
      <c r="O57" s="388" t="e">
        <f t="shared" si="22"/>
        <v>#DIV/0!</v>
      </c>
      <c r="P57" s="379" t="e">
        <f t="shared" si="22"/>
        <v>#DIV/0!</v>
      </c>
      <c r="R57" s="394"/>
      <c r="S57" s="362"/>
      <c r="T57" s="367"/>
      <c r="U57" s="19"/>
      <c r="V57" s="119">
        <v>2.2450000000000001</v>
      </c>
      <c r="W57" s="368">
        <v>2.2450000000000001</v>
      </c>
      <c r="X57" s="338">
        <f t="shared" si="32"/>
        <v>0</v>
      </c>
      <c r="Y57" s="316">
        <f t="shared" si="33"/>
        <v>0</v>
      </c>
      <c r="Z57" s="392">
        <f t="shared" si="34"/>
        <v>0</v>
      </c>
      <c r="AA57" s="316">
        <f t="shared" si="35"/>
        <v>0</v>
      </c>
      <c r="AB57" s="316">
        <f t="shared" si="36"/>
        <v>6.4303874043461972E-4</v>
      </c>
      <c r="AC57" s="392">
        <f t="shared" si="37"/>
        <v>4.8724386870329544E-4</v>
      </c>
      <c r="AE57" s="387"/>
      <c r="AF57" s="388"/>
      <c r="AG57" s="379"/>
      <c r="AI57" s="27"/>
      <c r="AJ57" s="28"/>
      <c r="AK57" s="395"/>
      <c r="AL57" s="28"/>
      <c r="AM57" s="28">
        <f t="shared" si="24"/>
        <v>2.4944444444444445</v>
      </c>
      <c r="AN57" s="395">
        <f t="shared" si="24"/>
        <v>2.4944444444444445</v>
      </c>
      <c r="AO57" s="377"/>
      <c r="AP57" s="378"/>
      <c r="AQ57" s="379"/>
    </row>
    <row r="58" spans="1:43" ht="19.5" customHeight="1">
      <c r="A58" s="8" t="s">
        <v>199</v>
      </c>
      <c r="B58" s="19">
        <v>0.01</v>
      </c>
      <c r="C58" s="364">
        <v>17.329999999999998</v>
      </c>
      <c r="D58" s="368">
        <v>17.34</v>
      </c>
      <c r="E58" s="19">
        <v>0.9</v>
      </c>
      <c r="F58" s="362">
        <v>5.48</v>
      </c>
      <c r="G58" s="370">
        <v>6.3800000000000008</v>
      </c>
      <c r="H58" s="338">
        <f t="shared" si="26"/>
        <v>1.4890458343198262E-6</v>
      </c>
      <c r="I58" s="316">
        <f t="shared" si="27"/>
        <v>8.5517745055465634E-4</v>
      </c>
      <c r="J58" s="392">
        <f t="shared" si="28"/>
        <v>6.4268614640716575E-4</v>
      </c>
      <c r="K58" s="316">
        <f t="shared" si="29"/>
        <v>1.9112256902710121E-4</v>
      </c>
      <c r="L58" s="316">
        <f t="shared" si="30"/>
        <v>3.5309687870091277E-4</v>
      </c>
      <c r="M58" s="392">
        <f t="shared" si="31"/>
        <v>3.1539129282746815E-4</v>
      </c>
      <c r="N58" s="387">
        <f t="shared" si="22"/>
        <v>89</v>
      </c>
      <c r="O58" s="388">
        <f t="shared" si="22"/>
        <v>-0.68378534333525676</v>
      </c>
      <c r="P58" s="379">
        <f t="shared" si="22"/>
        <v>-0.63206459054209918</v>
      </c>
      <c r="R58" s="394">
        <v>5.0000000000000001E-3</v>
      </c>
      <c r="S58" s="362">
        <v>6.1109999999999998</v>
      </c>
      <c r="T58" s="367">
        <v>6.1159999999999997</v>
      </c>
      <c r="U58" s="19">
        <v>0.36699999999999999</v>
      </c>
      <c r="V58" s="119">
        <v>1.5409999999999999</v>
      </c>
      <c r="W58" s="368">
        <v>1.9079999999999999</v>
      </c>
      <c r="X58" s="338">
        <f t="shared" si="32"/>
        <v>3.2302516947515521E-6</v>
      </c>
      <c r="Y58" s="316">
        <f t="shared" si="33"/>
        <v>1.2821335911447811E-3</v>
      </c>
      <c r="Z58" s="392">
        <f t="shared" si="34"/>
        <v>9.686194844239301E-4</v>
      </c>
      <c r="AA58" s="316">
        <f t="shared" si="35"/>
        <v>3.2876084037362278E-4</v>
      </c>
      <c r="AB58" s="316">
        <f t="shared" si="36"/>
        <v>4.4139095724264984E-4</v>
      </c>
      <c r="AC58" s="392">
        <f t="shared" si="37"/>
        <v>4.1410302961509469E-4</v>
      </c>
      <c r="AE58" s="387">
        <f t="shared" si="23"/>
        <v>72.399999999999991</v>
      </c>
      <c r="AF58" s="388">
        <f t="shared" si="23"/>
        <v>-0.74783177875961393</v>
      </c>
      <c r="AG58" s="379">
        <f t="shared" si="23"/>
        <v>-0.68803139306736438</v>
      </c>
      <c r="AI58" s="27">
        <f t="shared" si="24"/>
        <v>5</v>
      </c>
      <c r="AJ58" s="28">
        <f t="shared" si="24"/>
        <v>3.5262550490478937</v>
      </c>
      <c r="AK58" s="395">
        <f t="shared" si="24"/>
        <v>3.5271049596309112</v>
      </c>
      <c r="AL58" s="28">
        <f t="shared" si="24"/>
        <v>4.0777777777777775</v>
      </c>
      <c r="AM58" s="28">
        <f t="shared" si="24"/>
        <v>2.8120437956204376</v>
      </c>
      <c r="AN58" s="395">
        <f t="shared" si="24"/>
        <v>2.9905956112852659</v>
      </c>
      <c r="AO58" s="377">
        <f t="shared" si="38"/>
        <v>-0.18444444444444449</v>
      </c>
      <c r="AP58" s="378">
        <f t="shared" si="38"/>
        <v>-0.202541008376662</v>
      </c>
      <c r="AQ58" s="379">
        <f t="shared" si="38"/>
        <v>-0.15211040059374575</v>
      </c>
    </row>
    <row r="59" spans="1:43" ht="19.5" customHeight="1">
      <c r="A59" s="8" t="s">
        <v>206</v>
      </c>
      <c r="B59" s="19">
        <v>0.86</v>
      </c>
      <c r="C59" s="364">
        <v>1.18</v>
      </c>
      <c r="D59" s="368">
        <v>2.04</v>
      </c>
      <c r="E59" s="19">
        <v>0.32</v>
      </c>
      <c r="F59" s="362">
        <v>1.35</v>
      </c>
      <c r="G59" s="370">
        <v>1.6700000000000002</v>
      </c>
      <c r="H59" s="338">
        <f t="shared" si="26"/>
        <v>1.2805794175150504E-4</v>
      </c>
      <c r="I59" s="316">
        <f t="shared" si="27"/>
        <v>5.8229047412261652E-5</v>
      </c>
      <c r="J59" s="392">
        <f t="shared" si="28"/>
        <v>7.561013487143126E-5</v>
      </c>
      <c r="K59" s="316">
        <f t="shared" si="29"/>
        <v>6.7954691209635989E-5</v>
      </c>
      <c r="L59" s="316">
        <f t="shared" si="30"/>
        <v>8.6985544935443837E-5</v>
      </c>
      <c r="M59" s="392">
        <f t="shared" si="31"/>
        <v>8.2555401100606869E-5</v>
      </c>
      <c r="N59" s="387">
        <f t="shared" si="22"/>
        <v>-0.62790697674418605</v>
      </c>
      <c r="O59" s="388">
        <f t="shared" si="22"/>
        <v>0.14406779661016964</v>
      </c>
      <c r="P59" s="379">
        <f t="shared" si="22"/>
        <v>-0.18137254901960778</v>
      </c>
      <c r="R59" s="394">
        <v>0.38200000000000001</v>
      </c>
      <c r="S59" s="362">
        <v>0.90700000000000003</v>
      </c>
      <c r="T59" s="367">
        <v>1.2890000000000001</v>
      </c>
      <c r="U59" s="19">
        <v>0.123</v>
      </c>
      <c r="V59" s="119">
        <v>0.55800000000000005</v>
      </c>
      <c r="W59" s="368">
        <v>0.68100000000000005</v>
      </c>
      <c r="X59" s="338">
        <f t="shared" si="32"/>
        <v>2.4679122947901858E-4</v>
      </c>
      <c r="Y59" s="316">
        <f t="shared" si="33"/>
        <v>1.9029539636202203E-4</v>
      </c>
      <c r="Z59" s="392">
        <f t="shared" si="34"/>
        <v>2.0414495019987672E-4</v>
      </c>
      <c r="AA59" s="316">
        <f t="shared" si="35"/>
        <v>1.1018415086091445E-4</v>
      </c>
      <c r="AB59" s="316">
        <f t="shared" si="36"/>
        <v>1.5982878270045337E-4</v>
      </c>
      <c r="AC59" s="392">
        <f t="shared" si="37"/>
        <v>1.4780092409218004E-4</v>
      </c>
      <c r="AE59" s="387">
        <f t="shared" si="23"/>
        <v>-0.67801047120418845</v>
      </c>
      <c r="AF59" s="388">
        <f t="shared" si="23"/>
        <v>-0.38478500551267913</v>
      </c>
      <c r="AG59" s="379">
        <f t="shared" si="23"/>
        <v>-0.47168347556245155</v>
      </c>
      <c r="AI59" s="27">
        <f t="shared" si="24"/>
        <v>4.441860465116279</v>
      </c>
      <c r="AJ59" s="28">
        <f t="shared" si="24"/>
        <v>7.6864406779661021</v>
      </c>
      <c r="AK59" s="395">
        <f t="shared" si="24"/>
        <v>6.3186274509803928</v>
      </c>
      <c r="AL59" s="28">
        <f t="shared" si="24"/>
        <v>3.8437499999999996</v>
      </c>
      <c r="AM59" s="28">
        <f t="shared" si="24"/>
        <v>4.1333333333333329</v>
      </c>
      <c r="AN59" s="395">
        <f t="shared" si="24"/>
        <v>4.0778443113772456</v>
      </c>
      <c r="AO59" s="377">
        <f t="shared" si="38"/>
        <v>-0.13465314136125661</v>
      </c>
      <c r="AP59" s="378">
        <f t="shared" si="38"/>
        <v>-0.46225652333700856</v>
      </c>
      <c r="AQ59" s="379">
        <f t="shared" si="38"/>
        <v>-0.35463131146550969</v>
      </c>
    </row>
    <row r="60" spans="1:43" ht="19.5" customHeight="1">
      <c r="A60" s="8" t="s">
        <v>201</v>
      </c>
      <c r="B60" s="19">
        <v>0.35</v>
      </c>
      <c r="C60" s="364">
        <v>30.14</v>
      </c>
      <c r="D60" s="368">
        <v>30.490000000000002</v>
      </c>
      <c r="E60" s="19"/>
      <c r="F60" s="362">
        <v>0.53</v>
      </c>
      <c r="G60" s="370">
        <v>0.53</v>
      </c>
      <c r="H60" s="338">
        <f t="shared" si="26"/>
        <v>5.2116604201193912E-5</v>
      </c>
      <c r="I60" s="316">
        <f t="shared" si="27"/>
        <v>1.487308041530141E-3</v>
      </c>
      <c r="J60" s="392">
        <f t="shared" si="28"/>
        <v>1.1300750059950683E-3</v>
      </c>
      <c r="K60" s="316">
        <f t="shared" si="29"/>
        <v>0</v>
      </c>
      <c r="L60" s="316">
        <f t="shared" si="30"/>
        <v>3.4149880604285355E-5</v>
      </c>
      <c r="M60" s="392">
        <f t="shared" si="31"/>
        <v>2.6200217115761459E-5</v>
      </c>
      <c r="N60" s="387">
        <f t="shared" si="22"/>
        <v>-1</v>
      </c>
      <c r="O60" s="388">
        <f t="shared" si="22"/>
        <v>-0.98241539482415396</v>
      </c>
      <c r="P60" s="379">
        <f t="shared" si="22"/>
        <v>-0.98261725155788782</v>
      </c>
      <c r="R60" s="394">
        <v>0.129</v>
      </c>
      <c r="S60" s="362">
        <v>5.8979999999999997</v>
      </c>
      <c r="T60" s="367">
        <v>6.0269999999999992</v>
      </c>
      <c r="U60" s="19"/>
      <c r="V60" s="119">
        <v>0.52100000000000002</v>
      </c>
      <c r="W60" s="368">
        <v>0.52100000000000002</v>
      </c>
      <c r="X60" s="338">
        <f t="shared" si="32"/>
        <v>8.3340493724590046E-5</v>
      </c>
      <c r="Y60" s="316">
        <f t="shared" si="33"/>
        <v>1.2374445950862247E-3</v>
      </c>
      <c r="Z60" s="392">
        <f t="shared" si="34"/>
        <v>9.5452413875458247E-4</v>
      </c>
      <c r="AA60" s="316">
        <f t="shared" si="35"/>
        <v>0</v>
      </c>
      <c r="AB60" s="316">
        <f t="shared" si="36"/>
        <v>1.4923081682246631E-4</v>
      </c>
      <c r="AC60" s="392">
        <f t="shared" si="37"/>
        <v>1.1307530316009662E-4</v>
      </c>
      <c r="AE60" s="387">
        <f t="shared" si="23"/>
        <v>-1</v>
      </c>
      <c r="AF60" s="388">
        <f t="shared" si="23"/>
        <v>-0.91166497117667011</v>
      </c>
      <c r="AG60" s="379">
        <f t="shared" si="23"/>
        <v>-0.9135556661689066</v>
      </c>
      <c r="AI60" s="27">
        <f t="shared" si="24"/>
        <v>3.6857142857142859</v>
      </c>
      <c r="AJ60" s="28">
        <f t="shared" si="24"/>
        <v>1.9568679495686794</v>
      </c>
      <c r="AK60" s="395">
        <f t="shared" si="24"/>
        <v>1.9767136766152831</v>
      </c>
      <c r="AL60" s="28"/>
      <c r="AM60" s="28">
        <f t="shared" si="24"/>
        <v>9.8301886792452837</v>
      </c>
      <c r="AN60" s="395">
        <f t="shared" si="24"/>
        <v>9.8301886792452837</v>
      </c>
      <c r="AO60" s="377">
        <f t="shared" si="38"/>
        <v>-1</v>
      </c>
      <c r="AP60" s="378">
        <f t="shared" si="38"/>
        <v>4.0234297523304994</v>
      </c>
      <c r="AQ60" s="379">
        <f t="shared" si="38"/>
        <v>3.9729957330378096</v>
      </c>
    </row>
    <row r="61" spans="1:43" ht="19.5" customHeight="1">
      <c r="A61" s="8" t="s">
        <v>225</v>
      </c>
      <c r="B61" s="19"/>
      <c r="C61" s="364"/>
      <c r="D61" s="368"/>
      <c r="E61" s="19"/>
      <c r="F61" s="362">
        <v>0.39</v>
      </c>
      <c r="G61" s="370">
        <v>0.39</v>
      </c>
      <c r="H61" s="338">
        <f t="shared" si="26"/>
        <v>0</v>
      </c>
      <c r="I61" s="316">
        <f t="shared" si="27"/>
        <v>0</v>
      </c>
      <c r="J61" s="392">
        <f t="shared" si="28"/>
        <v>0</v>
      </c>
      <c r="K61" s="316">
        <f t="shared" si="29"/>
        <v>0</v>
      </c>
      <c r="L61" s="316">
        <f t="shared" si="30"/>
        <v>2.5129157425794886E-5</v>
      </c>
      <c r="M61" s="392">
        <f t="shared" si="31"/>
        <v>1.927940504744711E-5</v>
      </c>
      <c r="N61" s="387" t="e">
        <f t="shared" si="22"/>
        <v>#DIV/0!</v>
      </c>
      <c r="O61" s="388" t="e">
        <f t="shared" si="22"/>
        <v>#DIV/0!</v>
      </c>
      <c r="P61" s="379" t="e">
        <f t="shared" si="22"/>
        <v>#DIV/0!</v>
      </c>
      <c r="R61" s="394"/>
      <c r="S61" s="362"/>
      <c r="T61" s="367"/>
      <c r="U61" s="19"/>
      <c r="V61" s="119">
        <v>0.28799999999999998</v>
      </c>
      <c r="W61" s="368">
        <v>0.28799999999999998</v>
      </c>
      <c r="X61" s="338">
        <f t="shared" si="32"/>
        <v>0</v>
      </c>
      <c r="Y61" s="316">
        <f t="shared" si="33"/>
        <v>0</v>
      </c>
      <c r="Z61" s="392">
        <f t="shared" si="34"/>
        <v>0</v>
      </c>
      <c r="AA61" s="316">
        <f t="shared" si="35"/>
        <v>0</v>
      </c>
      <c r="AB61" s="316">
        <f t="shared" si="36"/>
        <v>8.2492274942169464E-5</v>
      </c>
      <c r="AC61" s="392">
        <f t="shared" si="37"/>
        <v>6.2506117677750141E-5</v>
      </c>
      <c r="AE61" s="387"/>
      <c r="AF61" s="388"/>
      <c r="AG61" s="379"/>
      <c r="AI61" s="27"/>
      <c r="AJ61" s="28"/>
      <c r="AK61" s="395"/>
      <c r="AL61" s="28"/>
      <c r="AM61" s="28">
        <f t="shared" si="24"/>
        <v>7.3846153846153841</v>
      </c>
      <c r="AN61" s="395">
        <f t="shared" si="24"/>
        <v>7.3846153846153841</v>
      </c>
      <c r="AO61" s="377"/>
      <c r="AP61" s="378"/>
      <c r="AQ61" s="379"/>
    </row>
    <row r="62" spans="1:43" ht="19.5" customHeight="1" thickBot="1">
      <c r="A62" s="8" t="s">
        <v>17</v>
      </c>
      <c r="B62" s="19">
        <f t="shared" ref="B62:G62" si="39">B63-SUM(B40:B61)</f>
        <v>25.339999999999236</v>
      </c>
      <c r="C62" s="364">
        <f t="shared" si="39"/>
        <v>28.399999999997817</v>
      </c>
      <c r="D62" s="369">
        <f t="shared" si="39"/>
        <v>53.740000000001601</v>
      </c>
      <c r="E62" s="21">
        <f t="shared" si="39"/>
        <v>0</v>
      </c>
      <c r="F62" s="119">
        <f t="shared" si="39"/>
        <v>0</v>
      </c>
      <c r="G62" s="368">
        <f t="shared" si="39"/>
        <v>0</v>
      </c>
      <c r="H62" s="338">
        <f t="shared" si="26"/>
        <v>3.773242144166326E-3</v>
      </c>
      <c r="I62" s="316">
        <f t="shared" si="27"/>
        <v>1.4014448699221219E-3</v>
      </c>
      <c r="J62" s="392">
        <f t="shared" si="28"/>
        <v>1.991808160779822E-3</v>
      </c>
      <c r="K62" s="316">
        <f t="shared" si="29"/>
        <v>0</v>
      </c>
      <c r="L62" s="316">
        <f t="shared" si="30"/>
        <v>0</v>
      </c>
      <c r="M62" s="392">
        <f t="shared" si="31"/>
        <v>0</v>
      </c>
      <c r="N62" s="389">
        <f t="shared" si="22"/>
        <v>-1</v>
      </c>
      <c r="O62" s="390">
        <f t="shared" si="22"/>
        <v>-1</v>
      </c>
      <c r="P62" s="381">
        <f t="shared" si="22"/>
        <v>-1</v>
      </c>
      <c r="R62" s="19">
        <f t="shared" ref="R62:W62" si="40">R63-SUM(R40:R61)</f>
        <v>5.0569999999995616</v>
      </c>
      <c r="S62" s="119">
        <f t="shared" si="40"/>
        <v>7.2369999999973516</v>
      </c>
      <c r="T62" s="368">
        <f t="shared" si="40"/>
        <v>12.293999999999869</v>
      </c>
      <c r="U62" s="119">
        <f t="shared" si="40"/>
        <v>0</v>
      </c>
      <c r="V62" s="123">
        <f t="shared" si="40"/>
        <v>0</v>
      </c>
      <c r="W62" s="369">
        <f t="shared" si="40"/>
        <v>0</v>
      </c>
      <c r="X62" s="338">
        <f t="shared" si="32"/>
        <v>3.2670765640714365E-3</v>
      </c>
      <c r="Y62" s="316">
        <f t="shared" si="33"/>
        <v>1.5183768285241999E-3</v>
      </c>
      <c r="Z62" s="392">
        <f t="shared" si="34"/>
        <v>1.9470581984152502E-3</v>
      </c>
      <c r="AA62" s="316">
        <f t="shared" si="35"/>
        <v>0</v>
      </c>
      <c r="AB62" s="316">
        <f t="shared" si="36"/>
        <v>0</v>
      </c>
      <c r="AC62" s="392">
        <f t="shared" si="37"/>
        <v>0</v>
      </c>
      <c r="AE62" s="389">
        <f t="shared" si="23"/>
        <v>-1</v>
      </c>
      <c r="AF62" s="390">
        <f t="shared" si="23"/>
        <v>-1</v>
      </c>
      <c r="AG62" s="381">
        <f t="shared" si="23"/>
        <v>-1</v>
      </c>
      <c r="AI62" s="27">
        <f t="shared" si="24"/>
        <v>1.9956590370953884</v>
      </c>
      <c r="AJ62" s="28">
        <f t="shared" si="24"/>
        <v>2.5482394366189816</v>
      </c>
      <c r="AK62" s="395">
        <f t="shared" si="24"/>
        <v>2.2876814291029963</v>
      </c>
      <c r="AL62" s="28"/>
      <c r="AM62" s="28"/>
      <c r="AN62" s="395"/>
      <c r="AO62" s="380">
        <f t="shared" si="38"/>
        <v>-1</v>
      </c>
      <c r="AP62" s="378">
        <f t="shared" si="38"/>
        <v>-1</v>
      </c>
      <c r="AQ62" s="379">
        <f t="shared" si="38"/>
        <v>-1</v>
      </c>
    </row>
    <row r="63" spans="1:43" ht="25.5" customHeight="1" thickBot="1">
      <c r="A63" s="12" t="s">
        <v>18</v>
      </c>
      <c r="B63" s="17">
        <v>6715.71</v>
      </c>
      <c r="C63" s="365">
        <v>20264.8</v>
      </c>
      <c r="D63" s="18">
        <v>26980.510000000002</v>
      </c>
      <c r="E63" s="17">
        <v>4709.0199999999995</v>
      </c>
      <c r="F63" s="366">
        <v>15519.820000000002</v>
      </c>
      <c r="G63" s="371">
        <v>20228.84</v>
      </c>
      <c r="H63" s="327">
        <f t="shared" ref="H63:M63" si="41">SUM(H40:H62)</f>
        <v>0.99999999999999989</v>
      </c>
      <c r="I63" s="331">
        <f t="shared" si="41"/>
        <v>0.99999999999999978</v>
      </c>
      <c r="J63" s="328">
        <f t="shared" si="41"/>
        <v>1.0000000000000002</v>
      </c>
      <c r="K63" s="331">
        <f t="shared" si="41"/>
        <v>1.0000000000000002</v>
      </c>
      <c r="L63" s="331">
        <f t="shared" si="41"/>
        <v>1</v>
      </c>
      <c r="M63" s="328">
        <f t="shared" si="41"/>
        <v>0.99999999999999989</v>
      </c>
      <c r="N63" s="382">
        <f t="shared" si="22"/>
        <v>-0.29880533852712526</v>
      </c>
      <c r="O63" s="383">
        <f t="shared" si="22"/>
        <v>-0.23414886897477388</v>
      </c>
      <c r="P63" s="384">
        <f t="shared" si="22"/>
        <v>-0.25024248985656689</v>
      </c>
      <c r="R63" s="17">
        <v>1547.8669999999997</v>
      </c>
      <c r="S63" s="365">
        <v>4766.2739999999994</v>
      </c>
      <c r="T63" s="18">
        <v>6314.1410000000014</v>
      </c>
      <c r="U63" s="17">
        <v>1116.3130000000001</v>
      </c>
      <c r="V63" s="366">
        <v>3491.2360000000003</v>
      </c>
      <c r="W63" s="371">
        <v>4607.549</v>
      </c>
      <c r="X63" s="327">
        <f t="shared" ref="X63:AC63" si="42">SUM(X40:X62)</f>
        <v>0.99999999999999989</v>
      </c>
      <c r="Y63" s="331">
        <f t="shared" si="42"/>
        <v>0.99999999999999956</v>
      </c>
      <c r="Z63" s="328">
        <f t="shared" si="42"/>
        <v>0.99999999999999989</v>
      </c>
      <c r="AA63" s="331">
        <f t="shared" si="42"/>
        <v>0.99999999999999967</v>
      </c>
      <c r="AB63" s="331">
        <f t="shared" si="42"/>
        <v>1</v>
      </c>
      <c r="AC63" s="328">
        <f t="shared" si="42"/>
        <v>0.99999999999999978</v>
      </c>
      <c r="AE63" s="382">
        <f t="shared" si="23"/>
        <v>-0.27880560797536202</v>
      </c>
      <c r="AF63" s="383">
        <f t="shared" si="23"/>
        <v>-0.2675125265563833</v>
      </c>
      <c r="AG63" s="384">
        <f t="shared" si="23"/>
        <v>-0.27028094557913751</v>
      </c>
      <c r="AI63" s="396">
        <f t="shared" si="24"/>
        <v>2.304844908431126</v>
      </c>
      <c r="AJ63" s="397">
        <f t="shared" si="24"/>
        <v>2.3519965654731356</v>
      </c>
      <c r="AK63" s="398">
        <f t="shared" si="24"/>
        <v>2.3402600618001665</v>
      </c>
      <c r="AL63" s="397">
        <f t="shared" si="24"/>
        <v>2.3705845377594494</v>
      </c>
      <c r="AM63" s="397">
        <f t="shared" si="24"/>
        <v>2.2495338219128831</v>
      </c>
      <c r="AN63" s="398">
        <f t="shared" si="24"/>
        <v>2.2777129088964072</v>
      </c>
      <c r="AO63" s="382">
        <f t="shared" si="38"/>
        <v>2.8522365686232416E-2</v>
      </c>
      <c r="AP63" s="383">
        <f t="shared" si="38"/>
        <v>-4.3564155264674366E-2</v>
      </c>
      <c r="AQ63" s="384">
        <f t="shared" si="38"/>
        <v>-2.6726582196872187E-2</v>
      </c>
    </row>
    <row r="64" spans="1:43" ht="20.100000000000001" customHeight="1"/>
    <row r="65" spans="1:43" ht="20.100000000000001" customHeight="1" thickBot="1"/>
    <row r="66" spans="1:43" ht="15" customHeight="1">
      <c r="A66" s="463" t="s">
        <v>15</v>
      </c>
      <c r="B66" s="445" t="s">
        <v>128</v>
      </c>
      <c r="C66" s="473"/>
      <c r="D66" s="473"/>
      <c r="E66" s="473"/>
      <c r="F66" s="473"/>
      <c r="G66" s="484"/>
      <c r="H66" s="477" t="s">
        <v>130</v>
      </c>
      <c r="I66" s="473"/>
      <c r="J66" s="473"/>
      <c r="K66" s="473"/>
      <c r="L66" s="473"/>
      <c r="M66" s="484"/>
      <c r="N66" s="488" t="s">
        <v>149</v>
      </c>
      <c r="O66" s="479"/>
      <c r="P66" s="489"/>
      <c r="R66" s="477" t="s">
        <v>129</v>
      </c>
      <c r="S66" s="473"/>
      <c r="T66" s="473"/>
      <c r="U66" s="473"/>
      <c r="V66" s="473"/>
      <c r="W66" s="484"/>
      <c r="X66" s="473" t="s">
        <v>131</v>
      </c>
      <c r="Y66" s="473"/>
      <c r="Z66" s="473"/>
      <c r="AA66" s="473"/>
      <c r="AB66" s="473"/>
      <c r="AC66" s="446"/>
      <c r="AE66" s="479" t="s">
        <v>149</v>
      </c>
      <c r="AF66" s="479"/>
      <c r="AG66" s="479"/>
      <c r="AI66" s="411" t="s">
        <v>134</v>
      </c>
      <c r="AJ66" s="416"/>
      <c r="AK66" s="416"/>
      <c r="AL66" s="416"/>
      <c r="AM66" s="416"/>
      <c r="AN66" s="412"/>
      <c r="AO66" s="479" t="s">
        <v>149</v>
      </c>
      <c r="AP66" s="479"/>
      <c r="AQ66" s="479"/>
    </row>
    <row r="67" spans="1:43" ht="15" customHeight="1">
      <c r="A67" s="464"/>
      <c r="B67" s="485">
        <f>B38</f>
        <v>45658</v>
      </c>
      <c r="C67" s="469"/>
      <c r="D67" s="470"/>
      <c r="E67" s="486">
        <f>E38</f>
        <v>46023</v>
      </c>
      <c r="F67" s="475"/>
      <c r="G67" s="487"/>
      <c r="H67" s="495">
        <f>B67</f>
        <v>45658</v>
      </c>
      <c r="I67" s="469"/>
      <c r="J67" s="470"/>
      <c r="K67" s="485">
        <f>E67</f>
        <v>46023</v>
      </c>
      <c r="L67" s="469"/>
      <c r="M67" s="470"/>
      <c r="N67" s="471" t="s">
        <v>132</v>
      </c>
      <c r="O67" s="469"/>
      <c r="P67" s="472"/>
      <c r="R67" s="483">
        <f>H67</f>
        <v>45658</v>
      </c>
      <c r="S67" s="469"/>
      <c r="T67" s="470"/>
      <c r="U67" s="496">
        <f>K67</f>
        <v>46023</v>
      </c>
      <c r="V67" s="475"/>
      <c r="W67" s="487"/>
      <c r="X67" s="495">
        <f>R67</f>
        <v>45658</v>
      </c>
      <c r="Y67" s="469"/>
      <c r="Z67" s="470"/>
      <c r="AA67" s="485">
        <f>U67</f>
        <v>46023</v>
      </c>
      <c r="AB67" s="469"/>
      <c r="AC67" s="472"/>
      <c r="AE67" s="468" t="s">
        <v>133</v>
      </c>
      <c r="AF67" s="469"/>
      <c r="AG67" s="472"/>
      <c r="AI67" s="502">
        <f>X67</f>
        <v>45658</v>
      </c>
      <c r="AJ67" s="503"/>
      <c r="AK67" s="504"/>
      <c r="AL67" s="505">
        <f>AA67</f>
        <v>46023</v>
      </c>
      <c r="AM67" s="503"/>
      <c r="AN67" s="504"/>
      <c r="AO67" s="469" t="s">
        <v>134</v>
      </c>
      <c r="AP67" s="469"/>
      <c r="AQ67" s="472"/>
    </row>
    <row r="68" spans="1:43" ht="19.5" customHeight="1" thickBot="1">
      <c r="A68" s="465"/>
      <c r="B68" s="99" t="s">
        <v>29</v>
      </c>
      <c r="C68" s="135" t="s">
        <v>30</v>
      </c>
      <c r="D68" s="263" t="s">
        <v>12</v>
      </c>
      <c r="E68" s="159" t="s">
        <v>29</v>
      </c>
      <c r="F68" s="346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45" t="s">
        <v>29</v>
      </c>
      <c r="V68" s="346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0" t="s">
        <v>29</v>
      </c>
      <c r="AJ68" s="135" t="s">
        <v>30</v>
      </c>
      <c r="AK68" s="263" t="s">
        <v>12</v>
      </c>
      <c r="AL68" s="401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177</v>
      </c>
      <c r="B69" s="39">
        <v>692.55</v>
      </c>
      <c r="C69" s="363">
        <v>4753.97</v>
      </c>
      <c r="D69" s="368">
        <v>5446.52</v>
      </c>
      <c r="E69" s="39">
        <v>530.76</v>
      </c>
      <c r="F69" s="372">
        <v>4175.5199999999995</v>
      </c>
      <c r="G69" s="370">
        <v>4706.28</v>
      </c>
      <c r="H69" s="338">
        <f t="shared" ref="H69:H96" si="43">B69/$B$97</f>
        <v>0.15140683413130454</v>
      </c>
      <c r="I69" s="316">
        <f t="shared" ref="I69:I96" si="44">C69/$C$97</f>
        <v>0.17451006375861217</v>
      </c>
      <c r="J69" s="391">
        <f t="shared" ref="J69:J96" si="45">D69/$D$97</f>
        <v>0.17118856572073532</v>
      </c>
      <c r="K69" s="316">
        <f t="shared" ref="K69:K96" si="46">E69/$E$97</f>
        <v>0.12624788599727405</v>
      </c>
      <c r="L69" s="316">
        <f t="shared" ref="L69:L96" si="47">F69/$F$97</f>
        <v>0.20296224789030606</v>
      </c>
      <c r="M69" s="392">
        <f t="shared" ref="M69:M96" si="48">G69/$G$97</f>
        <v>0.18994551398474394</v>
      </c>
      <c r="N69" s="385">
        <f t="shared" ref="N69:P97" si="49">(E69-B69)/B69</f>
        <v>-0.23361490145115874</v>
      </c>
      <c r="O69" s="386">
        <f t="shared" si="49"/>
        <v>-0.12167725080301321</v>
      </c>
      <c r="P69" s="375">
        <f t="shared" si="49"/>
        <v>-0.1359106365165281</v>
      </c>
      <c r="R69" s="394">
        <v>171.28800000000001</v>
      </c>
      <c r="S69" s="362">
        <v>1237.173</v>
      </c>
      <c r="T69" s="367">
        <v>1408.461</v>
      </c>
      <c r="U69" s="39">
        <v>116.34399999999999</v>
      </c>
      <c r="V69" s="112">
        <v>1125.2429999999999</v>
      </c>
      <c r="W69" s="373">
        <v>1241.587</v>
      </c>
      <c r="X69" s="338">
        <f t="shared" ref="X69:X96" si="50">R69/$R$97</f>
        <v>0.13479824883784439</v>
      </c>
      <c r="Y69" s="316">
        <f t="shared" ref="Y69:Y96" si="51">S69/$S$97</f>
        <v>0.17203083551771742</v>
      </c>
      <c r="Z69" s="391">
        <f t="shared" ref="Z69:Z96" si="52">T69/$T$97</f>
        <v>0.16643997430478519</v>
      </c>
      <c r="AA69" s="316">
        <f t="shared" ref="AA69:AA96" si="53">U69/$U$97</f>
        <v>0.10147400003488755</v>
      </c>
      <c r="AB69" s="316">
        <f t="shared" ref="AB69:AB96" si="54">V69/$V$97</f>
        <v>0.19460811536022318</v>
      </c>
      <c r="AC69" s="392">
        <f t="shared" ref="AC69:AC96" si="55">W69/$W$97</f>
        <v>0.17919642781112652</v>
      </c>
      <c r="AE69" s="385">
        <f t="shared" ref="AE69:AG97" si="56">(U69-R69)/R69</f>
        <v>-0.32076969781887821</v>
      </c>
      <c r="AF69" s="386">
        <f t="shared" si="56"/>
        <v>-9.0472391492539897E-2</v>
      </c>
      <c r="AG69" s="375">
        <f t="shared" si="56"/>
        <v>-0.1184796739135837</v>
      </c>
      <c r="AI69" s="27">
        <f t="shared" ref="AI69:AN97" si="57">(R69/B69)*10</f>
        <v>2.473294346978558</v>
      </c>
      <c r="AJ69" s="28">
        <f t="shared" si="57"/>
        <v>2.6023996785844252</v>
      </c>
      <c r="AK69" s="399">
        <f t="shared" si="57"/>
        <v>2.5859833434927255</v>
      </c>
      <c r="AL69" s="28">
        <f t="shared" si="57"/>
        <v>2.1920265279975886</v>
      </c>
      <c r="AM69" s="28">
        <f t="shared" si="57"/>
        <v>2.6948571674905164</v>
      </c>
      <c r="AN69" s="395">
        <f t="shared" si="57"/>
        <v>2.6381494513713593</v>
      </c>
      <c r="AO69" s="376">
        <f t="shared" ref="AO69:AQ82" si="58">(AL69-AI69)/AI69</f>
        <v>-0.11372193500728033</v>
      </c>
      <c r="AP69" s="374">
        <f t="shared" si="58"/>
        <v>3.552778217233081E-2</v>
      </c>
      <c r="AQ69" s="375">
        <f t="shared" si="58"/>
        <v>2.0172638779713193E-2</v>
      </c>
    </row>
    <row r="70" spans="1:43" ht="19.5" customHeight="1">
      <c r="A70" s="8" t="s">
        <v>178</v>
      </c>
      <c r="B70" s="19">
        <v>491.23999999999995</v>
      </c>
      <c r="C70" s="364">
        <v>1605.05</v>
      </c>
      <c r="D70" s="368">
        <v>2096.29</v>
      </c>
      <c r="E70" s="19">
        <v>902.84</v>
      </c>
      <c r="F70" s="362">
        <v>3046.98</v>
      </c>
      <c r="G70" s="370">
        <v>3949.82</v>
      </c>
      <c r="H70" s="338">
        <f t="shared" si="43"/>
        <v>0.10739599046807022</v>
      </c>
      <c r="I70" s="316">
        <f t="shared" si="44"/>
        <v>5.8918625451098862E-2</v>
      </c>
      <c r="J70" s="392">
        <f t="shared" si="45"/>
        <v>6.5888104410654916E-2</v>
      </c>
      <c r="K70" s="316">
        <f t="shared" si="46"/>
        <v>0.21475175483039211</v>
      </c>
      <c r="L70" s="316">
        <f t="shared" si="47"/>
        <v>0.14810656159635324</v>
      </c>
      <c r="M70" s="392">
        <f t="shared" si="48"/>
        <v>0.15941477983613839</v>
      </c>
      <c r="N70" s="387">
        <f t="shared" si="49"/>
        <v>0.8378796514941782</v>
      </c>
      <c r="O70" s="388">
        <f t="shared" si="49"/>
        <v>0.89837076726581733</v>
      </c>
      <c r="P70" s="379">
        <f t="shared" si="49"/>
        <v>0.88419541189434681</v>
      </c>
      <c r="R70" s="394">
        <v>175.87799999999999</v>
      </c>
      <c r="S70" s="362">
        <v>480.67500000000001</v>
      </c>
      <c r="T70" s="367">
        <v>656.553</v>
      </c>
      <c r="U70" s="19">
        <v>265.887</v>
      </c>
      <c r="V70" s="119">
        <v>948.053</v>
      </c>
      <c r="W70" s="368">
        <v>1213.94</v>
      </c>
      <c r="X70" s="338">
        <f t="shared" si="50"/>
        <v>0.13841043394226327</v>
      </c>
      <c r="Y70" s="316">
        <f t="shared" si="51"/>
        <v>6.6838608555536555E-2</v>
      </c>
      <c r="Z70" s="392">
        <f t="shared" si="52"/>
        <v>7.7585864606637758E-2</v>
      </c>
      <c r="AA70" s="316">
        <f t="shared" si="53"/>
        <v>0.23190381495630327</v>
      </c>
      <c r="AB70" s="316">
        <f t="shared" si="54"/>
        <v>0.16396352396025185</v>
      </c>
      <c r="AC70" s="392">
        <f t="shared" si="55"/>
        <v>0.17520617691473811</v>
      </c>
      <c r="AE70" s="387">
        <f t="shared" si="56"/>
        <v>0.51176952205506099</v>
      </c>
      <c r="AF70" s="388">
        <f t="shared" si="56"/>
        <v>0.97233681801633109</v>
      </c>
      <c r="AG70" s="379">
        <f t="shared" si="56"/>
        <v>0.84895964225279619</v>
      </c>
      <c r="AI70" s="27">
        <f t="shared" si="57"/>
        <v>3.5802866216106182</v>
      </c>
      <c r="AJ70" s="28">
        <f t="shared" si="57"/>
        <v>2.9947665181770038</v>
      </c>
      <c r="AK70" s="395">
        <f t="shared" si="57"/>
        <v>3.131976014768949</v>
      </c>
      <c r="AL70" s="28">
        <f t="shared" si="57"/>
        <v>2.9450068672189977</v>
      </c>
      <c r="AM70" s="28">
        <f t="shared" si="57"/>
        <v>3.1114513387025844</v>
      </c>
      <c r="AN70" s="395">
        <f t="shared" si="57"/>
        <v>3.0734058767234962</v>
      </c>
      <c r="AO70" s="377">
        <f t="shared" si="58"/>
        <v>-0.17743823931778824</v>
      </c>
      <c r="AP70" s="378">
        <f t="shared" si="58"/>
        <v>3.8962910736897727E-2</v>
      </c>
      <c r="AQ70" s="379">
        <f t="shared" si="58"/>
        <v>-1.8700698143684115E-2</v>
      </c>
    </row>
    <row r="71" spans="1:43" ht="19.5" customHeight="1">
      <c r="A71" s="8" t="s">
        <v>176</v>
      </c>
      <c r="B71" s="19">
        <v>1169.3699999999999</v>
      </c>
      <c r="C71" s="364">
        <v>4931.62</v>
      </c>
      <c r="D71" s="368">
        <v>6100.99</v>
      </c>
      <c r="E71" s="19">
        <v>878.38</v>
      </c>
      <c r="F71" s="362">
        <v>3611.73</v>
      </c>
      <c r="G71" s="370">
        <v>4490.1099999999997</v>
      </c>
      <c r="H71" s="338">
        <f t="shared" si="43"/>
        <v>0.25565029186069393</v>
      </c>
      <c r="I71" s="316">
        <f t="shared" si="44"/>
        <v>0.18103128977112748</v>
      </c>
      <c r="J71" s="392">
        <f t="shared" si="45"/>
        <v>0.19175909159914017</v>
      </c>
      <c r="K71" s="316">
        <f t="shared" si="46"/>
        <v>0.20893363874874818</v>
      </c>
      <c r="L71" s="316">
        <f t="shared" si="47"/>
        <v>0.17555773641914185</v>
      </c>
      <c r="M71" s="392">
        <f t="shared" si="48"/>
        <v>0.18122089034184932</v>
      </c>
      <c r="N71" s="387">
        <f t="shared" si="49"/>
        <v>-0.24884339430633581</v>
      </c>
      <c r="O71" s="388">
        <f t="shared" si="49"/>
        <v>-0.26763822030083417</v>
      </c>
      <c r="P71" s="379">
        <f t="shared" si="49"/>
        <v>-0.26403583680681336</v>
      </c>
      <c r="R71" s="394">
        <v>295.59800000000001</v>
      </c>
      <c r="S71" s="362">
        <v>1241.7</v>
      </c>
      <c r="T71" s="367">
        <v>1537.298</v>
      </c>
      <c r="U71" s="19">
        <v>227.494</v>
      </c>
      <c r="V71" s="119">
        <v>865.36500000000001</v>
      </c>
      <c r="W71" s="368">
        <v>1092.8589999999999</v>
      </c>
      <c r="X71" s="338">
        <f t="shared" si="50"/>
        <v>0.23262629466144227</v>
      </c>
      <c r="Y71" s="316">
        <f t="shared" si="51"/>
        <v>0.1726603219293904</v>
      </c>
      <c r="Z71" s="392">
        <f t="shared" si="52"/>
        <v>0.18166483815937939</v>
      </c>
      <c r="AA71" s="316">
        <f t="shared" si="53"/>
        <v>0.19841784848326266</v>
      </c>
      <c r="AB71" s="316">
        <f t="shared" si="54"/>
        <v>0.1496628299386884</v>
      </c>
      <c r="AC71" s="392">
        <f t="shared" si="55"/>
        <v>0.15773073405346535</v>
      </c>
      <c r="AE71" s="387">
        <f t="shared" si="56"/>
        <v>-0.23039398101475655</v>
      </c>
      <c r="AF71" s="388">
        <f t="shared" si="56"/>
        <v>-0.30308045421599422</v>
      </c>
      <c r="AG71" s="379">
        <f t="shared" si="56"/>
        <v>-0.28910399935471204</v>
      </c>
      <c r="AI71" s="27">
        <f t="shared" si="57"/>
        <v>2.5278397769739263</v>
      </c>
      <c r="AJ71" s="28">
        <f t="shared" si="57"/>
        <v>2.5178338963667111</v>
      </c>
      <c r="AK71" s="395">
        <f t="shared" si="57"/>
        <v>2.5197517124269995</v>
      </c>
      <c r="AL71" s="28">
        <f t="shared" si="57"/>
        <v>2.5899269109041647</v>
      </c>
      <c r="AM71" s="28">
        <f t="shared" si="57"/>
        <v>2.3959847496905913</v>
      </c>
      <c r="AN71" s="395">
        <f t="shared" si="57"/>
        <v>2.4339247813527951</v>
      </c>
      <c r="AO71" s="377">
        <f t="shared" si="58"/>
        <v>2.4561340673483225E-2</v>
      </c>
      <c r="AP71" s="378">
        <f t="shared" si="58"/>
        <v>-4.839443414116823E-2</v>
      </c>
      <c r="AQ71" s="379">
        <f t="shared" si="58"/>
        <v>-3.4061661968883723E-2</v>
      </c>
    </row>
    <row r="72" spans="1:43" ht="19.5" customHeight="1">
      <c r="A72" s="8" t="s">
        <v>175</v>
      </c>
      <c r="B72" s="19">
        <v>176.41000000000003</v>
      </c>
      <c r="C72" s="364">
        <v>5703.85</v>
      </c>
      <c r="D72" s="368">
        <v>5880.26</v>
      </c>
      <c r="E72" s="19">
        <v>177.47000000000003</v>
      </c>
      <c r="F72" s="362">
        <v>2550.8700000000003</v>
      </c>
      <c r="G72" s="370">
        <v>2728.34</v>
      </c>
      <c r="H72" s="338">
        <f t="shared" si="43"/>
        <v>3.8567149821822883E-2</v>
      </c>
      <c r="I72" s="316">
        <f t="shared" si="44"/>
        <v>0.20937852514205182</v>
      </c>
      <c r="J72" s="392">
        <f t="shared" si="45"/>
        <v>0.18482136767422339</v>
      </c>
      <c r="K72" s="316">
        <f t="shared" si="46"/>
        <v>4.2213453025729576E-2</v>
      </c>
      <c r="L72" s="316">
        <f t="shared" si="47"/>
        <v>0.12399181641470887</v>
      </c>
      <c r="M72" s="392">
        <f t="shared" si="48"/>
        <v>0.11011583323243333</v>
      </c>
      <c r="N72" s="387">
        <f t="shared" si="49"/>
        <v>6.0087296638512673E-3</v>
      </c>
      <c r="O72" s="388">
        <f t="shared" si="49"/>
        <v>-0.55278101633107457</v>
      </c>
      <c r="P72" s="379">
        <f t="shared" si="49"/>
        <v>-0.53601711488947767</v>
      </c>
      <c r="R72" s="394">
        <v>57.756</v>
      </c>
      <c r="S72" s="362">
        <v>1381.7340000000002</v>
      </c>
      <c r="T72" s="367">
        <v>1439.4900000000002</v>
      </c>
      <c r="U72" s="19">
        <v>46.174000000000007</v>
      </c>
      <c r="V72" s="119">
        <v>663.44600000000003</v>
      </c>
      <c r="W72" s="368">
        <v>709.62</v>
      </c>
      <c r="X72" s="338">
        <f t="shared" si="50"/>
        <v>4.5452148777956072E-2</v>
      </c>
      <c r="Y72" s="316">
        <f t="shared" si="51"/>
        <v>0.19213226806860301</v>
      </c>
      <c r="Z72" s="392">
        <f t="shared" si="52"/>
        <v>0.1701067183344056</v>
      </c>
      <c r="AA72" s="316">
        <f t="shared" si="53"/>
        <v>4.0272471959111759E-2</v>
      </c>
      <c r="AB72" s="316">
        <f t="shared" si="54"/>
        <v>0.11474141647917706</v>
      </c>
      <c r="AC72" s="392">
        <f t="shared" si="55"/>
        <v>0.10241841216389315</v>
      </c>
      <c r="AE72" s="387">
        <f t="shared" ref="AE72:AE74" si="59">(U72-R72)/R72</f>
        <v>-0.20053327792783424</v>
      </c>
      <c r="AF72" s="388">
        <f t="shared" ref="AF72:AF74" si="60">(V72-S72)/S72</f>
        <v>-0.51984535373668161</v>
      </c>
      <c r="AG72" s="379">
        <f t="shared" ref="AG72:AG74" si="61">(W72-T72)/T72</f>
        <v>-0.50703374111664556</v>
      </c>
      <c r="AI72" s="27">
        <f t="shared" ref="AI72:AI74" si="62">(R72/B72)*10</f>
        <v>3.2739640609942744</v>
      </c>
      <c r="AJ72" s="28">
        <f t="shared" ref="AJ72:AJ74" si="63">(S72/C72)*10</f>
        <v>2.4224585148627682</v>
      </c>
      <c r="AK72" s="395">
        <f t="shared" ref="AK72:AK74" si="64">(T72/D72)*10</f>
        <v>2.4480039998231371</v>
      </c>
      <c r="AL72" s="28">
        <f t="shared" ref="AL72:AL74" si="65">(U72/E72)*10</f>
        <v>2.6017918521440242</v>
      </c>
      <c r="AM72" s="28">
        <f t="shared" ref="AM72:AM74" si="66">(V72/F72)*10</f>
        <v>2.6008616668038749</v>
      </c>
      <c r="AN72" s="395">
        <f t="shared" ref="AN72:AN74" si="67">(W72/G72)*10</f>
        <v>2.6009221724565119</v>
      </c>
      <c r="AO72" s="377">
        <f t="shared" ref="AO72:AO74" si="68">(AL72-AI72)/AI72</f>
        <v>-0.20530836512790471</v>
      </c>
      <c r="AP72" s="378">
        <f t="shared" ref="AP72:AP74" si="69">(AM72-AJ72)/AJ72</f>
        <v>7.3645493141174884E-2</v>
      </c>
      <c r="AQ72" s="379">
        <f t="shared" ref="AQ72:AQ74" si="70">(AN72-AK72)/AK72</f>
        <v>6.2466471723258137E-2</v>
      </c>
    </row>
    <row r="73" spans="1:43" ht="19.5" customHeight="1">
      <c r="A73" s="8" t="s">
        <v>183</v>
      </c>
      <c r="B73" s="19">
        <v>489.68</v>
      </c>
      <c r="C73" s="364">
        <v>463.32</v>
      </c>
      <c r="D73" s="368">
        <v>953</v>
      </c>
      <c r="E73" s="19">
        <v>507.83</v>
      </c>
      <c r="F73" s="362">
        <v>1002.08</v>
      </c>
      <c r="G73" s="370">
        <v>1509.91</v>
      </c>
      <c r="H73" s="338">
        <f t="shared" si="43"/>
        <v>0.10705493976957217</v>
      </c>
      <c r="I73" s="316">
        <f t="shared" si="44"/>
        <v>1.7007680473507446E-2</v>
      </c>
      <c r="J73" s="392">
        <f t="shared" si="45"/>
        <v>2.9953567256130659E-2</v>
      </c>
      <c r="K73" s="316">
        <f t="shared" si="46"/>
        <v>0.12079369949882372</v>
      </c>
      <c r="L73" s="316">
        <f t="shared" si="47"/>
        <v>4.870876187059766E-2</v>
      </c>
      <c r="M73" s="392">
        <f t="shared" si="48"/>
        <v>6.0939984663195716E-2</v>
      </c>
      <c r="N73" s="387">
        <f t="shared" si="49"/>
        <v>3.7065022055219686E-2</v>
      </c>
      <c r="O73" s="388">
        <f t="shared" si="49"/>
        <v>1.1628248294914962</v>
      </c>
      <c r="P73" s="379">
        <f t="shared" si="49"/>
        <v>0.58437565582371465</v>
      </c>
      <c r="R73" s="394">
        <v>97.266000000000005</v>
      </c>
      <c r="S73" s="362">
        <v>103.024</v>
      </c>
      <c r="T73" s="367">
        <v>200.29000000000002</v>
      </c>
      <c r="U73" s="19">
        <v>142.405</v>
      </c>
      <c r="V73" s="119">
        <v>321.98099999999999</v>
      </c>
      <c r="W73" s="368">
        <v>464.38599999999997</v>
      </c>
      <c r="X73" s="338">
        <f t="shared" si="50"/>
        <v>7.6545271539522744E-2</v>
      </c>
      <c r="Y73" s="316">
        <f t="shared" si="51"/>
        <v>1.4325647907267067E-2</v>
      </c>
      <c r="Z73" s="392">
        <f t="shared" si="52"/>
        <v>2.3668573324717848E-2</v>
      </c>
      <c r="AA73" s="316">
        <f t="shared" si="53"/>
        <v>0.12420412720009767</v>
      </c>
      <c r="AB73" s="316">
        <f t="shared" si="54"/>
        <v>5.5685852381929968E-2</v>
      </c>
      <c r="AC73" s="392">
        <f t="shared" si="55"/>
        <v>6.7024149194134436E-2</v>
      </c>
      <c r="AE73" s="387">
        <f t="shared" si="59"/>
        <v>0.46407788949889983</v>
      </c>
      <c r="AF73" s="388">
        <f t="shared" si="60"/>
        <v>2.1253009007609878</v>
      </c>
      <c r="AG73" s="379">
        <f t="shared" si="61"/>
        <v>1.3185680762893801</v>
      </c>
      <c r="AI73" s="27">
        <f t="shared" si="62"/>
        <v>1.9863175951641889</v>
      </c>
      <c r="AJ73" s="28">
        <f t="shared" si="63"/>
        <v>2.2236035569368902</v>
      </c>
      <c r="AK73" s="395">
        <f t="shared" si="64"/>
        <v>2.101678908709339</v>
      </c>
      <c r="AL73" s="28">
        <f t="shared" si="65"/>
        <v>2.8041864403442096</v>
      </c>
      <c r="AM73" s="28">
        <f t="shared" si="66"/>
        <v>3.2131266964713396</v>
      </c>
      <c r="AN73" s="395">
        <f t="shared" si="67"/>
        <v>3.0755872866594691</v>
      </c>
      <c r="AO73" s="377">
        <f t="shared" si="68"/>
        <v>0.41175129655558212</v>
      </c>
      <c r="AP73" s="378">
        <f t="shared" si="69"/>
        <v>0.4450087950468834</v>
      </c>
      <c r="AQ73" s="379">
        <f t="shared" si="70"/>
        <v>0.46339541873606965</v>
      </c>
    </row>
    <row r="74" spans="1:43" ht="19.5" customHeight="1">
      <c r="A74" s="8" t="s">
        <v>184</v>
      </c>
      <c r="B74" s="19">
        <v>106.64</v>
      </c>
      <c r="C74" s="364">
        <v>1449.49</v>
      </c>
      <c r="D74" s="368">
        <v>1556.13</v>
      </c>
      <c r="E74" s="19">
        <v>91.36</v>
      </c>
      <c r="F74" s="362">
        <v>1088.94</v>
      </c>
      <c r="G74" s="370">
        <v>1180.3</v>
      </c>
      <c r="H74" s="338">
        <f t="shared" si="43"/>
        <v>2.3313875953739537E-2</v>
      </c>
      <c r="I74" s="316">
        <f t="shared" si="44"/>
        <v>5.3208285352551815E-2</v>
      </c>
      <c r="J74" s="392">
        <f t="shared" si="45"/>
        <v>4.8910435062206305E-2</v>
      </c>
      <c r="K74" s="316">
        <f t="shared" si="46"/>
        <v>2.1731115503638099E-2</v>
      </c>
      <c r="L74" s="316">
        <f t="shared" si="47"/>
        <v>5.2930823039446566E-2</v>
      </c>
      <c r="M74" s="392">
        <f t="shared" si="48"/>
        <v>4.7636921338337981E-2</v>
      </c>
      <c r="N74" s="387">
        <f t="shared" si="49"/>
        <v>-0.14328582145536384</v>
      </c>
      <c r="O74" s="388">
        <f t="shared" si="49"/>
        <v>-0.24874266121187449</v>
      </c>
      <c r="P74" s="379">
        <f t="shared" si="49"/>
        <v>-0.24151581166097957</v>
      </c>
      <c r="R74" s="394">
        <v>49.268000000000001</v>
      </c>
      <c r="S74" s="362">
        <v>588.70699999999999</v>
      </c>
      <c r="T74" s="367">
        <v>637.97500000000002</v>
      </c>
      <c r="U74" s="19">
        <v>26.357000000000003</v>
      </c>
      <c r="V74" s="119">
        <v>398.47999999999996</v>
      </c>
      <c r="W74" s="368">
        <v>424.83699999999999</v>
      </c>
      <c r="X74" s="338">
        <f t="shared" si="50"/>
        <v>3.8772360724294269E-2</v>
      </c>
      <c r="Y74" s="316">
        <f t="shared" si="51"/>
        <v>8.1860626674789105E-2</v>
      </c>
      <c r="Z74" s="392">
        <f t="shared" si="52"/>
        <v>7.5390474146671674E-2</v>
      </c>
      <c r="AA74" s="316">
        <f t="shared" si="53"/>
        <v>2.2988295218657875E-2</v>
      </c>
      <c r="AB74" s="316">
        <f t="shared" si="54"/>
        <v>6.8916173492073921E-2</v>
      </c>
      <c r="AC74" s="392">
        <f t="shared" si="55"/>
        <v>6.1316100121856586E-2</v>
      </c>
      <c r="AE74" s="387">
        <f t="shared" si="59"/>
        <v>-0.46502801006738648</v>
      </c>
      <c r="AF74" s="388">
        <f t="shared" si="60"/>
        <v>-0.32312678463140415</v>
      </c>
      <c r="AG74" s="379">
        <f t="shared" si="61"/>
        <v>-0.33408519142599635</v>
      </c>
      <c r="AI74" s="27">
        <f t="shared" si="62"/>
        <v>4.6200300075018754</v>
      </c>
      <c r="AJ74" s="28">
        <f t="shared" si="63"/>
        <v>4.0614767952866178</v>
      </c>
      <c r="AK74" s="395">
        <f t="shared" si="64"/>
        <v>4.0997538766041401</v>
      </c>
      <c r="AL74" s="28">
        <f t="shared" si="65"/>
        <v>2.8849605954465849</v>
      </c>
      <c r="AM74" s="28">
        <f t="shared" si="66"/>
        <v>3.6593384392161177</v>
      </c>
      <c r="AN74" s="395">
        <f t="shared" si="67"/>
        <v>3.5993984580191478</v>
      </c>
      <c r="AO74" s="377">
        <f t="shared" si="68"/>
        <v>-0.37555371052524189</v>
      </c>
      <c r="AP74" s="378">
        <f t="shared" si="69"/>
        <v>-9.9012840978726119E-2</v>
      </c>
      <c r="AQ74" s="379">
        <f t="shared" si="70"/>
        <v>-0.12204523335909151</v>
      </c>
    </row>
    <row r="75" spans="1:43" ht="19.5" customHeight="1">
      <c r="A75" s="8" t="s">
        <v>179</v>
      </c>
      <c r="B75" s="19">
        <v>71.97</v>
      </c>
      <c r="C75" s="364">
        <v>1757.46</v>
      </c>
      <c r="D75" s="368">
        <v>1829.43</v>
      </c>
      <c r="E75" s="19">
        <v>149.30000000000001</v>
      </c>
      <c r="F75" s="362">
        <v>1078.56</v>
      </c>
      <c r="G75" s="370">
        <v>1227.8599999999999</v>
      </c>
      <c r="H75" s="338">
        <f t="shared" si="43"/>
        <v>1.5734242801862662E-2</v>
      </c>
      <c r="I75" s="316">
        <f t="shared" si="44"/>
        <v>6.4513334466395567E-2</v>
      </c>
      <c r="J75" s="392">
        <f t="shared" si="45"/>
        <v>5.7500476962626564E-2</v>
      </c>
      <c r="K75" s="316">
        <f t="shared" si="46"/>
        <v>3.5512867170459372E-2</v>
      </c>
      <c r="L75" s="316">
        <f t="shared" si="47"/>
        <v>5.2426275550007791E-2</v>
      </c>
      <c r="M75" s="392">
        <f t="shared" si="48"/>
        <v>4.9556443475804179E-2</v>
      </c>
      <c r="N75" s="387">
        <f t="shared" si="49"/>
        <v>1.0744754758927333</v>
      </c>
      <c r="O75" s="388">
        <f t="shared" si="49"/>
        <v>-0.38629613191765394</v>
      </c>
      <c r="P75" s="379">
        <f t="shared" si="49"/>
        <v>-0.3288291981655489</v>
      </c>
      <c r="R75" s="394">
        <v>20.352</v>
      </c>
      <c r="S75" s="362">
        <v>362.73500000000001</v>
      </c>
      <c r="T75" s="367">
        <v>383.08699999999999</v>
      </c>
      <c r="U75" s="19">
        <v>37.517000000000003</v>
      </c>
      <c r="V75" s="119">
        <v>304.88200000000001</v>
      </c>
      <c r="W75" s="368">
        <v>342.399</v>
      </c>
      <c r="X75" s="338">
        <f t="shared" si="50"/>
        <v>1.6016381534887492E-2</v>
      </c>
      <c r="Y75" s="316">
        <f t="shared" si="51"/>
        <v>5.0438867580782337E-2</v>
      </c>
      <c r="Z75" s="392">
        <f t="shared" si="52"/>
        <v>4.5269972286415626E-2</v>
      </c>
      <c r="AA75" s="316">
        <f t="shared" si="53"/>
        <v>3.2721928585134404E-2</v>
      </c>
      <c r="AB75" s="316">
        <f t="shared" si="54"/>
        <v>5.2728620775473002E-2</v>
      </c>
      <c r="AC75" s="392">
        <f t="shared" si="55"/>
        <v>4.9417944683781245E-2</v>
      </c>
      <c r="AE75" s="387">
        <f t="shared" si="56"/>
        <v>0.84340605345911956</v>
      </c>
      <c r="AF75" s="388">
        <f t="shared" si="56"/>
        <v>-0.1594910885357079</v>
      </c>
      <c r="AG75" s="379">
        <f t="shared" si="56"/>
        <v>-0.10621086071832245</v>
      </c>
      <c r="AI75" s="27">
        <f t="shared" si="57"/>
        <v>2.8278449353897455</v>
      </c>
      <c r="AJ75" s="28">
        <f t="shared" si="57"/>
        <v>2.063973006498014</v>
      </c>
      <c r="AK75" s="395">
        <f t="shared" si="57"/>
        <v>2.0940238216275016</v>
      </c>
      <c r="AL75" s="28">
        <f t="shared" si="57"/>
        <v>2.5128600133958474</v>
      </c>
      <c r="AM75" s="28">
        <f t="shared" si="57"/>
        <v>2.8267504821243139</v>
      </c>
      <c r="AN75" s="395">
        <f t="shared" si="57"/>
        <v>2.7885833889857152</v>
      </c>
      <c r="AO75" s="377">
        <f t="shared" si="58"/>
        <v>-0.11138691448457569</v>
      </c>
      <c r="AP75" s="378">
        <f t="shared" si="58"/>
        <v>0.36956756373501243</v>
      </c>
      <c r="AQ75" s="379">
        <f t="shared" si="58"/>
        <v>0.33168656449113043</v>
      </c>
    </row>
    <row r="76" spans="1:43" ht="19.5" customHeight="1">
      <c r="A76" s="8" t="s">
        <v>214</v>
      </c>
      <c r="B76" s="19">
        <v>270</v>
      </c>
      <c r="C76" s="364">
        <v>388.8</v>
      </c>
      <c r="D76" s="368">
        <v>658.8</v>
      </c>
      <c r="E76" s="19">
        <v>135</v>
      </c>
      <c r="F76" s="362">
        <v>658.8</v>
      </c>
      <c r="G76" s="370">
        <v>793.8</v>
      </c>
      <c r="H76" s="338">
        <f t="shared" si="43"/>
        <v>5.9028005509280522E-2</v>
      </c>
      <c r="I76" s="316">
        <f t="shared" si="44"/>
        <v>1.4272179418327926E-2</v>
      </c>
      <c r="J76" s="392">
        <f t="shared" si="45"/>
        <v>2.0706621309904381E-2</v>
      </c>
      <c r="K76" s="316">
        <f t="shared" si="46"/>
        <v>3.2111433811199026E-2</v>
      </c>
      <c r="L76" s="316">
        <f t="shared" si="47"/>
        <v>3.2022725052241074E-2</v>
      </c>
      <c r="M76" s="392">
        <f t="shared" si="48"/>
        <v>3.2037776970577553E-2</v>
      </c>
      <c r="N76" s="387">
        <f t="shared" si="49"/>
        <v>-0.5</v>
      </c>
      <c r="O76" s="388">
        <f t="shared" si="49"/>
        <v>0.69444444444444431</v>
      </c>
      <c r="P76" s="379">
        <f t="shared" si="49"/>
        <v>0.20491803278688525</v>
      </c>
      <c r="R76" s="394">
        <v>67.14</v>
      </c>
      <c r="S76" s="362">
        <v>62.338000000000001</v>
      </c>
      <c r="T76" s="367">
        <v>129.47800000000001</v>
      </c>
      <c r="U76" s="19">
        <v>33.569000000000003</v>
      </c>
      <c r="V76" s="119">
        <v>129.47399999999999</v>
      </c>
      <c r="W76" s="368">
        <v>163.04300000000001</v>
      </c>
      <c r="X76" s="338">
        <f t="shared" si="50"/>
        <v>5.2837060546990285E-2</v>
      </c>
      <c r="Y76" s="316">
        <f t="shared" si="51"/>
        <v>8.6681961411245387E-3</v>
      </c>
      <c r="Z76" s="392">
        <f t="shared" si="52"/>
        <v>1.5300611797582594E-2</v>
      </c>
      <c r="AA76" s="316">
        <f t="shared" si="53"/>
        <v>2.9278524953337867E-2</v>
      </c>
      <c r="AB76" s="316">
        <f t="shared" si="54"/>
        <v>2.2392222060612272E-2</v>
      </c>
      <c r="AC76" s="392">
        <f t="shared" si="55"/>
        <v>2.3531756678838858E-2</v>
      </c>
      <c r="AE76" s="387">
        <f t="shared" si="56"/>
        <v>-0.50001489425081913</v>
      </c>
      <c r="AF76" s="388">
        <f t="shared" si="56"/>
        <v>1.0769674997593761</v>
      </c>
      <c r="AG76" s="379">
        <f t="shared" si="56"/>
        <v>0.25923322881107214</v>
      </c>
      <c r="AI76" s="27">
        <f t="shared" si="57"/>
        <v>2.4866666666666668</v>
      </c>
      <c r="AJ76" s="28">
        <f t="shared" si="57"/>
        <v>1.603343621399177</v>
      </c>
      <c r="AK76" s="395">
        <f t="shared" si="57"/>
        <v>1.9653612629022468</v>
      </c>
      <c r="AL76" s="28">
        <f t="shared" si="57"/>
        <v>2.4865925925925927</v>
      </c>
      <c r="AM76" s="28">
        <f t="shared" si="57"/>
        <v>1.9653005464480875</v>
      </c>
      <c r="AN76" s="395">
        <f t="shared" si="57"/>
        <v>2.0539556563366093</v>
      </c>
      <c r="AO76" s="377">
        <f t="shared" si="58"/>
        <v>-2.9788501638384152E-5</v>
      </c>
      <c r="AP76" s="378">
        <f t="shared" si="58"/>
        <v>0.22575131133340243</v>
      </c>
      <c r="AQ76" s="379">
        <f t="shared" si="58"/>
        <v>4.5077917788781105E-2</v>
      </c>
    </row>
    <row r="77" spans="1:43" ht="19.5" customHeight="1">
      <c r="A77" s="8" t="s">
        <v>216</v>
      </c>
      <c r="B77" s="19">
        <v>0.45</v>
      </c>
      <c r="C77" s="364">
        <v>664.44</v>
      </c>
      <c r="D77" s="368">
        <v>664.8900000000001</v>
      </c>
      <c r="E77" s="19">
        <v>11.03</v>
      </c>
      <c r="F77" s="362">
        <v>460.84999999999997</v>
      </c>
      <c r="G77" s="370">
        <v>471.87999999999994</v>
      </c>
      <c r="H77" s="338">
        <f t="shared" si="43"/>
        <v>9.8380009182134209E-5</v>
      </c>
      <c r="I77" s="316">
        <f t="shared" si="44"/>
        <v>2.4390449826938807E-2</v>
      </c>
      <c r="J77" s="392">
        <f t="shared" si="45"/>
        <v>2.0898034976840205E-2</v>
      </c>
      <c r="K77" s="316">
        <f t="shared" si="46"/>
        <v>2.6236230736112983E-3</v>
      </c>
      <c r="L77" s="316">
        <f t="shared" si="47"/>
        <v>2.2400839162606708E-2</v>
      </c>
      <c r="M77" s="392">
        <f t="shared" si="48"/>
        <v>1.9045082132622997E-2</v>
      </c>
      <c r="N77" s="387">
        <f t="shared" si="49"/>
        <v>23.511111111111109</v>
      </c>
      <c r="O77" s="388">
        <f t="shared" si="49"/>
        <v>-0.30640840406959252</v>
      </c>
      <c r="P77" s="379">
        <f t="shared" si="49"/>
        <v>-0.29028861917008847</v>
      </c>
      <c r="R77" s="394">
        <v>0.73099999999999998</v>
      </c>
      <c r="S77" s="362">
        <v>169.45099999999999</v>
      </c>
      <c r="T77" s="367">
        <v>170.18199999999999</v>
      </c>
      <c r="U77" s="19">
        <v>3.27</v>
      </c>
      <c r="V77" s="119">
        <v>115.50200000000001</v>
      </c>
      <c r="W77" s="368">
        <v>118.77200000000001</v>
      </c>
      <c r="X77" s="338">
        <f t="shared" si="50"/>
        <v>5.7527392403708519E-4</v>
      </c>
      <c r="Y77" s="316">
        <f t="shared" si="51"/>
        <v>2.3562425876827841E-2</v>
      </c>
      <c r="Z77" s="392">
        <f t="shared" si="52"/>
        <v>2.011066526310416E-2</v>
      </c>
      <c r="AA77" s="316">
        <f t="shared" si="53"/>
        <v>2.8520592391019935E-3</v>
      </c>
      <c r="AB77" s="316">
        <f t="shared" si="54"/>
        <v>1.9975797707994184E-2</v>
      </c>
      <c r="AC77" s="392">
        <f t="shared" si="55"/>
        <v>1.7142188283207797E-2</v>
      </c>
      <c r="AE77" s="387">
        <f t="shared" si="56"/>
        <v>3.4733242134062929</v>
      </c>
      <c r="AF77" s="388">
        <f t="shared" si="56"/>
        <v>-0.31837522351594255</v>
      </c>
      <c r="AG77" s="379">
        <f t="shared" si="56"/>
        <v>-0.30208835246970883</v>
      </c>
      <c r="AI77" s="27">
        <f t="shared" si="57"/>
        <v>16.244444444444444</v>
      </c>
      <c r="AJ77" s="28">
        <f t="shared" si="57"/>
        <v>2.5502829450364213</v>
      </c>
      <c r="AK77" s="395">
        <f t="shared" si="57"/>
        <v>2.5595512039585486</v>
      </c>
      <c r="AL77" s="28">
        <f t="shared" si="57"/>
        <v>2.9646418857660928</v>
      </c>
      <c r="AM77" s="28">
        <f t="shared" si="57"/>
        <v>2.5062818704567653</v>
      </c>
      <c r="AN77" s="395">
        <f t="shared" si="57"/>
        <v>2.516995846401628</v>
      </c>
      <c r="AO77" s="377">
        <f t="shared" si="58"/>
        <v>-0.8174981055273951</v>
      </c>
      <c r="AP77" s="378">
        <f t="shared" si="58"/>
        <v>-1.7253408946365976E-2</v>
      </c>
      <c r="AQ77" s="379">
        <f t="shared" si="58"/>
        <v>-1.6626101283344286E-2</v>
      </c>
    </row>
    <row r="78" spans="1:43" ht="19.5" customHeight="1">
      <c r="A78" s="8" t="s">
        <v>211</v>
      </c>
      <c r="B78" s="19">
        <v>20.25</v>
      </c>
      <c r="C78" s="364">
        <v>450</v>
      </c>
      <c r="D78" s="368">
        <v>470.25</v>
      </c>
      <c r="E78" s="19">
        <v>21.69</v>
      </c>
      <c r="F78" s="362">
        <v>237.38</v>
      </c>
      <c r="G78" s="370">
        <v>259.07</v>
      </c>
      <c r="H78" s="338">
        <f t="shared" si="43"/>
        <v>4.4271004131960388E-3</v>
      </c>
      <c r="I78" s="316">
        <f t="shared" si="44"/>
        <v>1.6518726178620286E-2</v>
      </c>
      <c r="J78" s="392">
        <f t="shared" si="45"/>
        <v>1.4780341030635302E-2</v>
      </c>
      <c r="K78" s="316">
        <f t="shared" si="46"/>
        <v>5.1592370323326441E-3</v>
      </c>
      <c r="L78" s="316">
        <f t="shared" si="47"/>
        <v>1.1538485842290508E-2</v>
      </c>
      <c r="M78" s="392">
        <f t="shared" si="48"/>
        <v>1.0456068127699078E-2</v>
      </c>
      <c r="N78" s="387">
        <f t="shared" si="49"/>
        <v>7.111111111111118E-2</v>
      </c>
      <c r="O78" s="388">
        <f t="shared" si="49"/>
        <v>-0.4724888888888889</v>
      </c>
      <c r="P78" s="379">
        <f t="shared" si="49"/>
        <v>-0.44908027644869752</v>
      </c>
      <c r="R78" s="394">
        <v>4.734</v>
      </c>
      <c r="S78" s="362">
        <v>103.268</v>
      </c>
      <c r="T78" s="367">
        <v>108.002</v>
      </c>
      <c r="U78" s="19">
        <v>4.6900000000000004</v>
      </c>
      <c r="V78" s="119">
        <v>107.354</v>
      </c>
      <c r="W78" s="368">
        <v>112.044</v>
      </c>
      <c r="X78" s="338">
        <f t="shared" si="50"/>
        <v>3.7255085586751862E-3</v>
      </c>
      <c r="Y78" s="316">
        <f t="shared" si="51"/>
        <v>1.4359576487882974E-2</v>
      </c>
      <c r="Z78" s="392">
        <f t="shared" si="52"/>
        <v>1.2762760278676804E-2</v>
      </c>
      <c r="AA78" s="316">
        <f t="shared" si="53"/>
        <v>4.0905681441554586E-3</v>
      </c>
      <c r="AB78" s="316">
        <f t="shared" si="54"/>
        <v>1.8566620380114696E-2</v>
      </c>
      <c r="AC78" s="392">
        <f t="shared" si="55"/>
        <v>1.617114592668082E-2</v>
      </c>
      <c r="AE78" s="387">
        <f t="shared" si="56"/>
        <v>-9.2944655682297411E-3</v>
      </c>
      <c r="AF78" s="388">
        <f t="shared" si="56"/>
        <v>3.9566952008366567E-2</v>
      </c>
      <c r="AG78" s="379">
        <f t="shared" si="56"/>
        <v>3.7425232866058054E-2</v>
      </c>
      <c r="AI78" s="27">
        <f t="shared" si="57"/>
        <v>2.3377777777777777</v>
      </c>
      <c r="AJ78" s="28">
        <f t="shared" si="57"/>
        <v>2.2948444444444442</v>
      </c>
      <c r="AK78" s="395">
        <f t="shared" si="57"/>
        <v>2.2966932482721956</v>
      </c>
      <c r="AL78" s="28">
        <f t="shared" si="57"/>
        <v>2.162286768095897</v>
      </c>
      <c r="AM78" s="28">
        <f t="shared" si="57"/>
        <v>4.5224534501642939</v>
      </c>
      <c r="AN78" s="395">
        <f t="shared" si="57"/>
        <v>4.3248542864862776</v>
      </c>
      <c r="AO78" s="377">
        <f t="shared" si="58"/>
        <v>-7.5067447107268356E-2</v>
      </c>
      <c r="AP78" s="378">
        <f t="shared" si="58"/>
        <v>0.97070152668196574</v>
      </c>
      <c r="AQ78" s="379">
        <f t="shared" si="58"/>
        <v>0.88307876541191099</v>
      </c>
    </row>
    <row r="79" spans="1:43" ht="19.5" customHeight="1">
      <c r="A79" s="8" t="s">
        <v>192</v>
      </c>
      <c r="B79" s="19">
        <v>278.48</v>
      </c>
      <c r="C79" s="364">
        <v>1186.92</v>
      </c>
      <c r="D79" s="368">
        <v>1465.4</v>
      </c>
      <c r="E79" s="19">
        <v>44.19</v>
      </c>
      <c r="F79" s="362">
        <v>307.36</v>
      </c>
      <c r="G79" s="370">
        <v>351.55</v>
      </c>
      <c r="H79" s="338">
        <f t="shared" si="43"/>
        <v>6.0881922126757186E-2</v>
      </c>
      <c r="I79" s="316">
        <f t="shared" si="44"/>
        <v>4.3569792168728867E-2</v>
      </c>
      <c r="J79" s="392">
        <f t="shared" si="45"/>
        <v>4.605871716383407E-2</v>
      </c>
      <c r="K79" s="316">
        <f t="shared" si="46"/>
        <v>1.0511142667532482E-2</v>
      </c>
      <c r="L79" s="316">
        <f t="shared" si="47"/>
        <v>1.4940049745077136E-2</v>
      </c>
      <c r="M79" s="392">
        <f t="shared" si="48"/>
        <v>1.4188561972797355E-2</v>
      </c>
      <c r="N79" s="387">
        <f t="shared" si="49"/>
        <v>-0.84131715024418274</v>
      </c>
      <c r="O79" s="388">
        <f t="shared" si="49"/>
        <v>-0.74104404677653091</v>
      </c>
      <c r="P79" s="379">
        <f t="shared" si="49"/>
        <v>-0.76009963149993176</v>
      </c>
      <c r="R79" s="394">
        <v>85.305000000000007</v>
      </c>
      <c r="S79" s="362">
        <v>299.76</v>
      </c>
      <c r="T79" s="367">
        <v>385.065</v>
      </c>
      <c r="U79" s="19">
        <v>21.931000000000001</v>
      </c>
      <c r="V79" s="119">
        <v>89.134</v>
      </c>
      <c r="W79" s="368">
        <v>111.065</v>
      </c>
      <c r="X79" s="338">
        <f t="shared" si="50"/>
        <v>6.7132342120360539E-2</v>
      </c>
      <c r="Y79" s="316">
        <f t="shared" si="51"/>
        <v>4.1682095596000696E-2</v>
      </c>
      <c r="Z79" s="392">
        <f t="shared" si="52"/>
        <v>4.5503715548866536E-2</v>
      </c>
      <c r="AA79" s="316">
        <f t="shared" si="53"/>
        <v>1.9127985068117987E-2</v>
      </c>
      <c r="AB79" s="316">
        <f t="shared" si="54"/>
        <v>1.5415514475111717E-2</v>
      </c>
      <c r="AC79" s="392">
        <f t="shared" si="55"/>
        <v>1.6029848294837789E-2</v>
      </c>
      <c r="AE79" s="387">
        <f t="shared" si="56"/>
        <v>-0.7429107320790107</v>
      </c>
      <c r="AF79" s="388">
        <f t="shared" si="56"/>
        <v>-0.70264878569522282</v>
      </c>
      <c r="AG79" s="379">
        <f t="shared" si="56"/>
        <v>-0.71156817680131923</v>
      </c>
      <c r="AI79" s="27">
        <f t="shared" si="57"/>
        <v>3.0632361390405056</v>
      </c>
      <c r="AJ79" s="28">
        <f t="shared" si="57"/>
        <v>2.5255282580123337</v>
      </c>
      <c r="AK79" s="395">
        <f t="shared" si="57"/>
        <v>2.6277125699467718</v>
      </c>
      <c r="AL79" s="28">
        <f t="shared" si="57"/>
        <v>4.9628875311156371</v>
      </c>
      <c r="AM79" s="28">
        <f t="shared" si="57"/>
        <v>2.8999869859448202</v>
      </c>
      <c r="AN79" s="395">
        <f t="shared" si="57"/>
        <v>3.1592945526952065</v>
      </c>
      <c r="AO79" s="377">
        <f t="shared" si="58"/>
        <v>0.62014526659056635</v>
      </c>
      <c r="AP79" s="378">
        <f t="shared" si="58"/>
        <v>0.14826946669256305</v>
      </c>
      <c r="AQ79" s="379">
        <f t="shared" si="58"/>
        <v>0.20229837495476252</v>
      </c>
    </row>
    <row r="80" spans="1:43" ht="19.5" customHeight="1">
      <c r="A80" s="8" t="s">
        <v>189</v>
      </c>
      <c r="B80" s="19">
        <v>27.63</v>
      </c>
      <c r="C80" s="364">
        <v>87.32</v>
      </c>
      <c r="D80" s="368">
        <v>114.94999999999999</v>
      </c>
      <c r="E80" s="19">
        <v>14.1</v>
      </c>
      <c r="F80" s="362">
        <v>39.89</v>
      </c>
      <c r="G80" s="370">
        <v>53.99</v>
      </c>
      <c r="H80" s="338">
        <f t="shared" si="43"/>
        <v>6.0405325637830397E-3</v>
      </c>
      <c r="I80" s="316">
        <f t="shared" si="44"/>
        <v>3.2053670442602736E-3</v>
      </c>
      <c r="J80" s="392">
        <f t="shared" si="45"/>
        <v>3.6129722519330732E-3</v>
      </c>
      <c r="K80" s="316">
        <f t="shared" si="46"/>
        <v>3.3538608647252317E-3</v>
      </c>
      <c r="L80" s="316">
        <f t="shared" si="47"/>
        <v>1.9389594753094969E-3</v>
      </c>
      <c r="M80" s="392">
        <f t="shared" si="48"/>
        <v>2.1790370101303631E-3</v>
      </c>
      <c r="N80" s="387">
        <f t="shared" si="49"/>
        <v>-0.48968512486427795</v>
      </c>
      <c r="O80" s="388">
        <f t="shared" si="49"/>
        <v>-0.54317453046266606</v>
      </c>
      <c r="P80" s="379">
        <f t="shared" si="49"/>
        <v>-0.53031752936059151</v>
      </c>
      <c r="R80" s="394">
        <v>40.853999999999999</v>
      </c>
      <c r="S80" s="362">
        <v>158.249</v>
      </c>
      <c r="T80" s="367">
        <v>199.10300000000001</v>
      </c>
      <c r="U80" s="19">
        <v>23.917000000000002</v>
      </c>
      <c r="V80" s="119">
        <v>82.116</v>
      </c>
      <c r="W80" s="368">
        <v>106.033</v>
      </c>
      <c r="X80" s="338">
        <f t="shared" si="50"/>
        <v>3.2150808334625275E-2</v>
      </c>
      <c r="Y80" s="316">
        <f t="shared" si="51"/>
        <v>2.2004770302813965E-2</v>
      </c>
      <c r="Z80" s="392">
        <f t="shared" si="52"/>
        <v>2.352830373294372E-2</v>
      </c>
      <c r="AA80" s="316">
        <f t="shared" si="53"/>
        <v>2.0860153156453329E-2</v>
      </c>
      <c r="AB80" s="316">
        <f t="shared" si="54"/>
        <v>1.4201767974490921E-2</v>
      </c>
      <c r="AC80" s="392">
        <f t="shared" si="55"/>
        <v>1.5303587126876472E-2</v>
      </c>
      <c r="AE80" s="387">
        <f t="shared" si="56"/>
        <v>-0.414573848337984</v>
      </c>
      <c r="AF80" s="388">
        <f t="shared" si="56"/>
        <v>-0.48109624705369386</v>
      </c>
      <c r="AG80" s="379">
        <f t="shared" si="56"/>
        <v>-0.46744649754147355</v>
      </c>
      <c r="AI80" s="27">
        <f t="shared" si="57"/>
        <v>14.786102062975029</v>
      </c>
      <c r="AJ80" s="28">
        <f t="shared" si="57"/>
        <v>18.122881355932204</v>
      </c>
      <c r="AK80" s="395">
        <f t="shared" si="57"/>
        <v>17.320835145715531</v>
      </c>
      <c r="AL80" s="28">
        <f t="shared" si="57"/>
        <v>16.962411347517733</v>
      </c>
      <c r="AM80" s="28">
        <f t="shared" si="57"/>
        <v>20.585610428678866</v>
      </c>
      <c r="AN80" s="395">
        <f t="shared" si="57"/>
        <v>19.639377662530098</v>
      </c>
      <c r="AO80" s="377">
        <f t="shared" si="58"/>
        <v>0.14718613974620576</v>
      </c>
      <c r="AP80" s="378">
        <f t="shared" si="58"/>
        <v>0.13589059180926166</v>
      </c>
      <c r="AQ80" s="379">
        <f t="shared" si="58"/>
        <v>0.13385858691623653</v>
      </c>
    </row>
    <row r="81" spans="1:43" ht="19.5" customHeight="1">
      <c r="A81" s="8" t="s">
        <v>198</v>
      </c>
      <c r="B81" s="19">
        <v>133.05000000000001</v>
      </c>
      <c r="C81" s="364">
        <v>264.36</v>
      </c>
      <c r="D81" s="368">
        <v>397.41</v>
      </c>
      <c r="E81" s="19">
        <v>148.63999999999999</v>
      </c>
      <c r="F81" s="362">
        <v>114.67</v>
      </c>
      <c r="G81" s="370">
        <v>263.31</v>
      </c>
      <c r="H81" s="338">
        <f t="shared" si="43"/>
        <v>2.9087689381517682E-2</v>
      </c>
      <c r="I81" s="316">
        <f t="shared" si="44"/>
        <v>9.7042010057334632E-3</v>
      </c>
      <c r="J81" s="392">
        <f t="shared" si="45"/>
        <v>1.2490920423146786E-2</v>
      </c>
      <c r="K81" s="316">
        <f t="shared" si="46"/>
        <v>3.5355877938493506E-2</v>
      </c>
      <c r="L81" s="316">
        <f t="shared" si="47"/>
        <v>5.5738401362181002E-3</v>
      </c>
      <c r="M81" s="392">
        <f t="shared" si="48"/>
        <v>1.0627194575614483E-2</v>
      </c>
      <c r="N81" s="387">
        <f t="shared" si="49"/>
        <v>0.1171739947388198</v>
      </c>
      <c r="O81" s="388">
        <f t="shared" si="49"/>
        <v>-0.56623543652594943</v>
      </c>
      <c r="P81" s="379">
        <f t="shared" si="49"/>
        <v>-0.3374348909186986</v>
      </c>
      <c r="R81" s="394">
        <v>28.945</v>
      </c>
      <c r="S81" s="362">
        <v>60.603000000000002</v>
      </c>
      <c r="T81" s="367">
        <v>89.548000000000002</v>
      </c>
      <c r="U81" s="19">
        <v>42.061999999999998</v>
      </c>
      <c r="V81" s="119">
        <v>28.037000000000003</v>
      </c>
      <c r="W81" s="368">
        <v>70.099000000000004</v>
      </c>
      <c r="X81" s="338">
        <f t="shared" si="50"/>
        <v>2.27788012739445E-2</v>
      </c>
      <c r="Y81" s="316">
        <f t="shared" si="51"/>
        <v>8.4269416846958576E-3</v>
      </c>
      <c r="Z81" s="392">
        <f t="shared" si="52"/>
        <v>1.0582023086933116E-2</v>
      </c>
      <c r="AA81" s="316">
        <f t="shared" si="53"/>
        <v>3.6686029270675241E-2</v>
      </c>
      <c r="AB81" s="316">
        <f t="shared" si="54"/>
        <v>4.8489328352672072E-3</v>
      </c>
      <c r="AC81" s="392">
        <f t="shared" si="55"/>
        <v>1.0117285694141578E-2</v>
      </c>
      <c r="AE81" s="387">
        <f t="shared" si="56"/>
        <v>0.45316980480221097</v>
      </c>
      <c r="AF81" s="388">
        <f t="shared" si="56"/>
        <v>-0.53736613698991798</v>
      </c>
      <c r="AG81" s="379">
        <f t="shared" si="56"/>
        <v>-0.21719078036360384</v>
      </c>
      <c r="AI81" s="27">
        <f t="shared" si="57"/>
        <v>2.1754979331078541</v>
      </c>
      <c r="AJ81" s="28">
        <f t="shared" si="57"/>
        <v>2.2924421243758513</v>
      </c>
      <c r="AK81" s="395">
        <f t="shared" si="57"/>
        <v>2.2532900530937821</v>
      </c>
      <c r="AL81" s="28">
        <f t="shared" si="57"/>
        <v>2.829790096878364</v>
      </c>
      <c r="AM81" s="28">
        <f t="shared" si="57"/>
        <v>2.4450161332519404</v>
      </c>
      <c r="AN81" s="395">
        <f t="shared" si="57"/>
        <v>2.6622232349701873</v>
      </c>
      <c r="AO81" s="377">
        <f t="shared" si="58"/>
        <v>0.30075513003857779</v>
      </c>
      <c r="AP81" s="378">
        <f t="shared" si="58"/>
        <v>6.6555228266724317E-2</v>
      </c>
      <c r="AQ81" s="379">
        <f t="shared" si="58"/>
        <v>0.18148270850214659</v>
      </c>
    </row>
    <row r="82" spans="1:43" ht="19.5" customHeight="1">
      <c r="A82" s="8" t="s">
        <v>197</v>
      </c>
      <c r="B82" s="19">
        <v>259.11</v>
      </c>
      <c r="C82" s="364">
        <v>323.24</v>
      </c>
      <c r="D82" s="368">
        <v>582.35</v>
      </c>
      <c r="E82" s="19">
        <v>108.47</v>
      </c>
      <c r="F82" s="362">
        <v>146.12</v>
      </c>
      <c r="G82" s="370">
        <v>254.59</v>
      </c>
      <c r="H82" s="338">
        <f t="shared" si="43"/>
        <v>5.6647209287072876E-2</v>
      </c>
      <c r="I82" s="316">
        <f t="shared" si="44"/>
        <v>1.1865584555504936E-2</v>
      </c>
      <c r="J82" s="392">
        <f t="shared" si="45"/>
        <v>1.8303735458140284E-2</v>
      </c>
      <c r="K82" s="316">
        <f t="shared" si="46"/>
        <v>2.5800942411116731E-2</v>
      </c>
      <c r="L82" s="316">
        <f t="shared" si="47"/>
        <v>7.1025509784964575E-3</v>
      </c>
      <c r="M82" s="392">
        <f t="shared" si="48"/>
        <v>1.0275255277071479E-2</v>
      </c>
      <c r="N82" s="387">
        <f t="shared" si="49"/>
        <v>-0.58137470572343797</v>
      </c>
      <c r="O82" s="388">
        <f t="shared" si="49"/>
        <v>-0.54795198614032914</v>
      </c>
      <c r="P82" s="379">
        <f t="shared" si="49"/>
        <v>-0.5628230445608311</v>
      </c>
      <c r="R82" s="394">
        <v>63.802</v>
      </c>
      <c r="S82" s="362">
        <v>80.912000000000006</v>
      </c>
      <c r="T82" s="367">
        <v>144.714</v>
      </c>
      <c r="U82" s="19">
        <v>29.498000000000001</v>
      </c>
      <c r="V82" s="119">
        <v>37.814</v>
      </c>
      <c r="W82" s="368">
        <v>67.311999999999998</v>
      </c>
      <c r="X82" s="338">
        <f t="shared" si="50"/>
        <v>5.0210159919855141E-2</v>
      </c>
      <c r="Y82" s="316">
        <f t="shared" si="51"/>
        <v>1.1250939814730481E-2</v>
      </c>
      <c r="Z82" s="392">
        <f t="shared" si="52"/>
        <v>1.710107304465135E-2</v>
      </c>
      <c r="AA82" s="316">
        <f t="shared" si="53"/>
        <v>2.5727842029061348E-2</v>
      </c>
      <c r="AB82" s="316">
        <f t="shared" si="54"/>
        <v>6.5398418601417471E-3</v>
      </c>
      <c r="AC82" s="392">
        <f t="shared" si="55"/>
        <v>9.7150420782615692E-3</v>
      </c>
      <c r="AE82" s="387">
        <f t="shared" si="56"/>
        <v>-0.53766339613178271</v>
      </c>
      <c r="AF82" s="388">
        <f t="shared" si="56"/>
        <v>-0.53265275855250149</v>
      </c>
      <c r="AG82" s="379">
        <f t="shared" si="56"/>
        <v>-0.53486186547258729</v>
      </c>
      <c r="AI82" s="27">
        <f t="shared" si="57"/>
        <v>2.4623518968777738</v>
      </c>
      <c r="AJ82" s="28">
        <f t="shared" si="57"/>
        <v>2.5031555500556864</v>
      </c>
      <c r="AK82" s="395">
        <f t="shared" si="57"/>
        <v>2.4850004292950971</v>
      </c>
      <c r="AL82" s="28">
        <f t="shared" si="57"/>
        <v>2.7194616022863465</v>
      </c>
      <c r="AM82" s="28">
        <f t="shared" si="57"/>
        <v>2.5878729811114152</v>
      </c>
      <c r="AN82" s="395">
        <f t="shared" si="57"/>
        <v>2.6439373109705802</v>
      </c>
      <c r="AO82" s="377">
        <f t="shared" si="58"/>
        <v>0.10441631260527143</v>
      </c>
      <c r="AP82" s="378">
        <f t="shared" si="58"/>
        <v>3.3844253527849741E-2</v>
      </c>
      <c r="AQ82" s="379">
        <f t="shared" si="58"/>
        <v>6.3958492643225645E-2</v>
      </c>
    </row>
    <row r="83" spans="1:43" ht="19.5" customHeight="1">
      <c r="A83" s="8" t="s">
        <v>219</v>
      </c>
      <c r="B83" s="19">
        <v>96.38</v>
      </c>
      <c r="C83" s="364">
        <v>426.87</v>
      </c>
      <c r="D83" s="368">
        <v>523.25</v>
      </c>
      <c r="E83" s="19">
        <v>46.98</v>
      </c>
      <c r="F83" s="362">
        <v>198.5</v>
      </c>
      <c r="G83" s="370">
        <v>245.48</v>
      </c>
      <c r="H83" s="338">
        <f t="shared" si="43"/>
        <v>2.1070811744386877E-2</v>
      </c>
      <c r="I83" s="316">
        <f t="shared" si="44"/>
        <v>1.5669663653039203E-2</v>
      </c>
      <c r="J83" s="392">
        <f t="shared" si="45"/>
        <v>1.6446174256841938E-2</v>
      </c>
      <c r="K83" s="316">
        <f t="shared" si="46"/>
        <v>1.1174778966297261E-2</v>
      </c>
      <c r="L83" s="316">
        <f t="shared" si="47"/>
        <v>9.6486201015025096E-3</v>
      </c>
      <c r="M83" s="392">
        <f t="shared" si="48"/>
        <v>9.9075755741211621E-3</v>
      </c>
      <c r="N83" s="387">
        <f t="shared" si="49"/>
        <v>-0.51255447188213321</v>
      </c>
      <c r="O83" s="388">
        <f t="shared" si="49"/>
        <v>-0.5349872326469417</v>
      </c>
      <c r="P83" s="379">
        <f t="shared" si="49"/>
        <v>-0.53085523172479687</v>
      </c>
      <c r="R83" s="394">
        <v>26.556000000000001</v>
      </c>
      <c r="S83" s="362">
        <v>121.256</v>
      </c>
      <c r="T83" s="367">
        <v>147.81200000000001</v>
      </c>
      <c r="U83" s="19">
        <v>12.503</v>
      </c>
      <c r="V83" s="119">
        <v>51.557000000000002</v>
      </c>
      <c r="W83" s="368">
        <v>64.06</v>
      </c>
      <c r="X83" s="338">
        <f t="shared" si="50"/>
        <v>2.0898733689095533E-2</v>
      </c>
      <c r="Y83" s="316">
        <f t="shared" si="51"/>
        <v>1.6860835947386778E-2</v>
      </c>
      <c r="Z83" s="392">
        <f t="shared" si="52"/>
        <v>1.7467168407175569E-2</v>
      </c>
      <c r="AA83" s="316">
        <f t="shared" si="53"/>
        <v>1.0904983690058784E-2</v>
      </c>
      <c r="AB83" s="316">
        <f t="shared" si="54"/>
        <v>8.9166612044038734E-3</v>
      </c>
      <c r="AC83" s="392">
        <f t="shared" si="55"/>
        <v>9.2456856954693991E-3</v>
      </c>
      <c r="AE83" s="387">
        <f t="shared" si="56"/>
        <v>-0.5291836119897575</v>
      </c>
      <c r="AF83" s="388">
        <f t="shared" si="56"/>
        <v>-0.57480866926172725</v>
      </c>
      <c r="AG83" s="379">
        <f t="shared" si="56"/>
        <v>-0.5666116418152789</v>
      </c>
      <c r="AI83" s="27">
        <f t="shared" si="57"/>
        <v>2.7553434322473547</v>
      </c>
      <c r="AJ83" s="28">
        <f t="shared" si="57"/>
        <v>2.840583784290299</v>
      </c>
      <c r="AK83" s="395">
        <f t="shared" si="57"/>
        <v>2.8248829431438125</v>
      </c>
      <c r="AL83" s="28">
        <f t="shared" si="57"/>
        <v>2.6613452532992765</v>
      </c>
      <c r="AM83" s="28">
        <f t="shared" si="57"/>
        <v>2.5973299748110836</v>
      </c>
      <c r="AN83" s="395">
        <f t="shared" si="57"/>
        <v>2.6095812286133291</v>
      </c>
      <c r="AO83" s="377">
        <f>(AL83-AI83)/AI83</f>
        <v>-3.4114868530711599E-2</v>
      </c>
      <c r="AP83" s="378">
        <f>(AM83-AJ83)/AJ83</f>
        <v>-8.5635146840067858E-2</v>
      </c>
      <c r="AQ83" s="379">
        <f>(AN83-AK83)/AK83</f>
        <v>-7.6216154390763569E-2</v>
      </c>
    </row>
    <row r="84" spans="1:43" ht="19.5" customHeight="1">
      <c r="A84" s="8" t="s">
        <v>194</v>
      </c>
      <c r="B84" s="19">
        <v>4.46</v>
      </c>
      <c r="C84" s="364">
        <v>549.23</v>
      </c>
      <c r="D84" s="368">
        <v>553.69000000000005</v>
      </c>
      <c r="E84" s="19"/>
      <c r="F84" s="362">
        <v>319.73</v>
      </c>
      <c r="G84" s="370">
        <v>319.73</v>
      </c>
      <c r="H84" s="338">
        <f t="shared" si="43"/>
        <v>9.7505520211626346E-4</v>
      </c>
      <c r="I84" s="316">
        <f t="shared" si="44"/>
        <v>2.0161288842408042E-2</v>
      </c>
      <c r="J84" s="392">
        <f t="shared" si="45"/>
        <v>1.7402928283365149E-2</v>
      </c>
      <c r="K84" s="316">
        <f t="shared" si="46"/>
        <v>0</v>
      </c>
      <c r="L84" s="316">
        <f t="shared" si="47"/>
        <v>1.5541326473820644E-2</v>
      </c>
      <c r="M84" s="392">
        <f t="shared" si="48"/>
        <v>1.2904306413205799E-2</v>
      </c>
      <c r="N84" s="387">
        <f t="shared" si="49"/>
        <v>-1</v>
      </c>
      <c r="O84" s="388">
        <f t="shared" si="49"/>
        <v>-0.41785772809205612</v>
      </c>
      <c r="P84" s="379">
        <f t="shared" si="49"/>
        <v>-0.42254691253228344</v>
      </c>
      <c r="R84" s="394">
        <v>1.212</v>
      </c>
      <c r="S84" s="362">
        <v>108.363</v>
      </c>
      <c r="T84" s="367">
        <v>109.575</v>
      </c>
      <c r="U84" s="19"/>
      <c r="V84" s="119">
        <v>59.973999999999997</v>
      </c>
      <c r="W84" s="368">
        <v>59.973999999999997</v>
      </c>
      <c r="X84" s="338">
        <f t="shared" si="50"/>
        <v>9.5380573999035182E-4</v>
      </c>
      <c r="Y84" s="316">
        <f t="shared" si="51"/>
        <v>1.5068044185579875E-2</v>
      </c>
      <c r="Z84" s="392">
        <f t="shared" si="52"/>
        <v>1.2948644076369056E-2</v>
      </c>
      <c r="AA84" s="316">
        <f t="shared" si="53"/>
        <v>0</v>
      </c>
      <c r="AB84" s="316">
        <f t="shared" si="54"/>
        <v>1.0372361446029012E-2</v>
      </c>
      <c r="AC84" s="392">
        <f t="shared" si="55"/>
        <v>8.6559593178283135E-3</v>
      </c>
      <c r="AE84" s="387">
        <f t="shared" si="56"/>
        <v>-1</v>
      </c>
      <c r="AF84" s="388">
        <f t="shared" si="56"/>
        <v>-0.44654540756531291</v>
      </c>
      <c r="AG84" s="379">
        <f t="shared" si="56"/>
        <v>-0.45266712297513123</v>
      </c>
      <c r="AI84" s="27">
        <f t="shared" si="57"/>
        <v>2.717488789237668</v>
      </c>
      <c r="AJ84" s="28">
        <f t="shared" si="57"/>
        <v>1.9729985616226353</v>
      </c>
      <c r="AK84" s="395">
        <f t="shared" si="57"/>
        <v>1.9789954667774383</v>
      </c>
      <c r="AL84" s="28"/>
      <c r="AM84" s="28">
        <f t="shared" si="57"/>
        <v>1.8757701810902947</v>
      </c>
      <c r="AN84" s="395">
        <f t="shared" si="57"/>
        <v>1.8757701810902947</v>
      </c>
      <c r="AO84" s="377">
        <f t="shared" ref="AO84:AQ97" si="71">(AL84-AI84)/AI84</f>
        <v>-1</v>
      </c>
      <c r="AP84" s="378">
        <f t="shared" si="71"/>
        <v>-4.9279498943160895E-2</v>
      </c>
      <c r="AQ84" s="379">
        <f t="shared" si="71"/>
        <v>-5.2160445751416436E-2</v>
      </c>
    </row>
    <row r="85" spans="1:43" ht="19.5" customHeight="1">
      <c r="A85" s="8" t="s">
        <v>195</v>
      </c>
      <c r="B85" s="19">
        <v>28.92</v>
      </c>
      <c r="C85" s="364">
        <v>508.70000000000005</v>
      </c>
      <c r="D85" s="368">
        <v>537.62</v>
      </c>
      <c r="E85" s="19">
        <v>14.22</v>
      </c>
      <c r="F85" s="362">
        <v>224.19</v>
      </c>
      <c r="G85" s="370">
        <v>238.41</v>
      </c>
      <c r="H85" s="338">
        <f t="shared" si="43"/>
        <v>6.3225552567718248E-3</v>
      </c>
      <c r="I85" s="316">
        <f t="shared" si="44"/>
        <v>1.867350223792031E-2</v>
      </c>
      <c r="J85" s="392">
        <f t="shared" si="45"/>
        <v>1.6897835076853059E-2</v>
      </c>
      <c r="K85" s="316">
        <f t="shared" si="46"/>
        <v>3.3824043614462981E-3</v>
      </c>
      <c r="L85" s="316">
        <f t="shared" si="47"/>
        <v>1.0897350834034498E-2</v>
      </c>
      <c r="M85" s="392">
        <f t="shared" si="48"/>
        <v>9.622230294224484E-3</v>
      </c>
      <c r="N85" s="387">
        <f t="shared" si="49"/>
        <v>-0.50829875518672196</v>
      </c>
      <c r="O85" s="388">
        <f t="shared" si="49"/>
        <v>-0.55928838215057997</v>
      </c>
      <c r="P85" s="379">
        <f t="shared" si="49"/>
        <v>-0.55654551541981334</v>
      </c>
      <c r="R85" s="394">
        <v>9.3989999999999991</v>
      </c>
      <c r="S85" s="362">
        <v>119.557</v>
      </c>
      <c r="T85" s="367">
        <v>128.95599999999999</v>
      </c>
      <c r="U85" s="19">
        <v>3.3260000000000001</v>
      </c>
      <c r="V85" s="119">
        <v>55.774999999999999</v>
      </c>
      <c r="W85" s="368">
        <v>59.100999999999999</v>
      </c>
      <c r="X85" s="338">
        <f t="shared" si="50"/>
        <v>7.3967162955192378E-3</v>
      </c>
      <c r="Y85" s="316">
        <f t="shared" si="51"/>
        <v>1.6624587347114545E-2</v>
      </c>
      <c r="Z85" s="392">
        <f t="shared" si="52"/>
        <v>1.5238926265226993E-2</v>
      </c>
      <c r="AA85" s="316">
        <f t="shared" si="53"/>
        <v>2.900901843808327E-3</v>
      </c>
      <c r="AB85" s="316">
        <f t="shared" si="54"/>
        <v>9.6461543277464937E-3</v>
      </c>
      <c r="AC85" s="392">
        <f t="shared" si="55"/>
        <v>8.5299605102706361E-3</v>
      </c>
      <c r="AE85" s="387">
        <f t="shared" si="56"/>
        <v>-0.64613256729439295</v>
      </c>
      <c r="AF85" s="388">
        <f t="shared" si="56"/>
        <v>-0.53348611959149195</v>
      </c>
      <c r="AG85" s="379">
        <f t="shared" si="56"/>
        <v>-0.54169639256800761</v>
      </c>
      <c r="AI85" s="27">
        <f t="shared" si="57"/>
        <v>3.2499999999999996</v>
      </c>
      <c r="AJ85" s="28">
        <f t="shared" si="57"/>
        <v>2.3502457243955179</v>
      </c>
      <c r="AK85" s="395">
        <f t="shared" si="57"/>
        <v>2.3986458837096833</v>
      </c>
      <c r="AL85" s="28">
        <f t="shared" si="57"/>
        <v>2.3389592123769338</v>
      </c>
      <c r="AM85" s="28">
        <f t="shared" si="57"/>
        <v>2.4878451313617913</v>
      </c>
      <c r="AN85" s="395">
        <f t="shared" si="57"/>
        <v>2.4789648085231324</v>
      </c>
      <c r="AO85" s="377">
        <f t="shared" si="71"/>
        <v>-0.28032024234555875</v>
      </c>
      <c r="AP85" s="378">
        <f t="shared" si="71"/>
        <v>5.8546817270208579E-2</v>
      </c>
      <c r="AQ85" s="379">
        <f t="shared" si="71"/>
        <v>3.3485111478493812E-2</v>
      </c>
    </row>
    <row r="86" spans="1:43" ht="19.5" customHeight="1">
      <c r="A86" s="8" t="s">
        <v>209</v>
      </c>
      <c r="B86" s="19">
        <v>119.03</v>
      </c>
      <c r="C86" s="364">
        <v>217.04</v>
      </c>
      <c r="D86" s="368">
        <v>336.07</v>
      </c>
      <c r="E86" s="19">
        <v>98.1</v>
      </c>
      <c r="F86" s="362">
        <v>121.32</v>
      </c>
      <c r="G86" s="370">
        <v>219.42</v>
      </c>
      <c r="H86" s="338">
        <f t="shared" si="43"/>
        <v>2.6022605539887632E-2</v>
      </c>
      <c r="I86" s="316">
        <f t="shared" si="44"/>
        <v>7.9671651773505475E-3</v>
      </c>
      <c r="J86" s="392">
        <f t="shared" si="45"/>
        <v>1.0562954194929518E-2</v>
      </c>
      <c r="K86" s="316">
        <f t="shared" si="46"/>
        <v>2.3334308569471295E-2</v>
      </c>
      <c r="L86" s="316">
        <f t="shared" si="47"/>
        <v>5.8970810615329187E-3</v>
      </c>
      <c r="M86" s="392">
        <f t="shared" si="48"/>
        <v>8.8557936796222307E-3</v>
      </c>
      <c r="N86" s="387">
        <f t="shared" si="49"/>
        <v>-0.17583802402755613</v>
      </c>
      <c r="O86" s="388">
        <f t="shared" si="49"/>
        <v>-0.44102469590858828</v>
      </c>
      <c r="P86" s="379">
        <f t="shared" si="49"/>
        <v>-0.34710030648376827</v>
      </c>
      <c r="R86" s="394">
        <v>27.321000000000002</v>
      </c>
      <c r="S86" s="362">
        <v>56.472000000000001</v>
      </c>
      <c r="T86" s="367">
        <v>83.793000000000006</v>
      </c>
      <c r="U86" s="19">
        <v>23.46</v>
      </c>
      <c r="V86" s="119">
        <v>35.100999999999999</v>
      </c>
      <c r="W86" s="368">
        <v>58.561</v>
      </c>
      <c r="X86" s="338">
        <f t="shared" si="50"/>
        <v>2.1500764539832018E-2</v>
      </c>
      <c r="Y86" s="316">
        <f t="shared" si="51"/>
        <v>7.8525196907437665E-3</v>
      </c>
      <c r="Z86" s="392">
        <f t="shared" si="52"/>
        <v>9.9019460012885457E-3</v>
      </c>
      <c r="AA86" s="316">
        <f t="shared" si="53"/>
        <v>2.0461562614474852E-2</v>
      </c>
      <c r="AB86" s="316">
        <f t="shared" si="54"/>
        <v>6.0706349270861441E-3</v>
      </c>
      <c r="AC86" s="392">
        <f t="shared" si="55"/>
        <v>8.4520231035339292E-3</v>
      </c>
      <c r="AE86" s="387">
        <f t="shared" si="56"/>
        <v>-0.14131986384100145</v>
      </c>
      <c r="AF86" s="388">
        <f t="shared" si="56"/>
        <v>-0.37843533078339714</v>
      </c>
      <c r="AG86" s="379">
        <f t="shared" si="56"/>
        <v>-0.30112300550165294</v>
      </c>
      <c r="AI86" s="27">
        <f t="shared" si="57"/>
        <v>2.2953037049483322</v>
      </c>
      <c r="AJ86" s="28">
        <f t="shared" si="57"/>
        <v>2.601916697382971</v>
      </c>
      <c r="AK86" s="395">
        <f t="shared" si="57"/>
        <v>2.4933198440801028</v>
      </c>
      <c r="AL86" s="28">
        <f t="shared" si="57"/>
        <v>2.3914373088685017</v>
      </c>
      <c r="AM86" s="28">
        <f t="shared" si="57"/>
        <v>2.8932575008242667</v>
      </c>
      <c r="AN86" s="395">
        <f t="shared" si="57"/>
        <v>2.6688998268161517</v>
      </c>
      <c r="AO86" s="377">
        <f t="shared" si="71"/>
        <v>4.1882738093839064E-2</v>
      </c>
      <c r="AP86" s="378">
        <f t="shared" si="71"/>
        <v>0.1119716106723665</v>
      </c>
      <c r="AQ86" s="379">
        <f t="shared" si="71"/>
        <v>7.0420160154313544E-2</v>
      </c>
    </row>
    <row r="87" spans="1:43" ht="19.5" customHeight="1">
      <c r="A87" s="8" t="s">
        <v>215</v>
      </c>
      <c r="B87" s="19">
        <v>36.08</v>
      </c>
      <c r="C87" s="364">
        <v>263.87</v>
      </c>
      <c r="D87" s="368">
        <v>299.95</v>
      </c>
      <c r="E87" s="19">
        <v>60.7</v>
      </c>
      <c r="F87" s="362">
        <v>190.81</v>
      </c>
      <c r="G87" s="370">
        <v>251.51</v>
      </c>
      <c r="H87" s="338">
        <f t="shared" si="43"/>
        <v>7.8878905139808924E-3</v>
      </c>
      <c r="I87" s="316">
        <f t="shared" si="44"/>
        <v>9.6862139483389655E-3</v>
      </c>
      <c r="J87" s="392">
        <f t="shared" si="45"/>
        <v>9.4276731358619009E-3</v>
      </c>
      <c r="K87" s="316">
        <f t="shared" si="46"/>
        <v>1.4438252091405786E-2</v>
      </c>
      <c r="L87" s="316">
        <f t="shared" si="47"/>
        <v>9.2748272119279294E-3</v>
      </c>
      <c r="M87" s="392">
        <f t="shared" si="48"/>
        <v>1.0150946442265005E-2</v>
      </c>
      <c r="N87" s="387">
        <f t="shared" si="49"/>
        <v>0.68237250554323736</v>
      </c>
      <c r="O87" s="388">
        <f t="shared" si="49"/>
        <v>-0.27687876605904421</v>
      </c>
      <c r="P87" s="379">
        <f t="shared" si="49"/>
        <v>-0.16149358226371061</v>
      </c>
      <c r="R87" s="394">
        <v>7.8680000000000003</v>
      </c>
      <c r="S87" s="362">
        <v>103.476</v>
      </c>
      <c r="T87" s="367">
        <v>111.34399999999999</v>
      </c>
      <c r="U87" s="19">
        <v>11.244</v>
      </c>
      <c r="V87" s="119">
        <v>46.418999999999997</v>
      </c>
      <c r="W87" s="368">
        <v>57.662999999999997</v>
      </c>
      <c r="X87" s="338">
        <f t="shared" si="50"/>
        <v>6.191867625613935E-3</v>
      </c>
      <c r="Y87" s="316">
        <f t="shared" si="51"/>
        <v>1.4388499212342434E-2</v>
      </c>
      <c r="Z87" s="392">
        <f t="shared" si="52"/>
        <v>1.3157689491574137E-2</v>
      </c>
      <c r="AA87" s="316">
        <f t="shared" si="53"/>
        <v>9.8068972735360291E-3</v>
      </c>
      <c r="AB87" s="316">
        <f t="shared" si="54"/>
        <v>8.0280562570984211E-3</v>
      </c>
      <c r="AC87" s="392">
        <f t="shared" si="55"/>
        <v>8.3224160827014039E-3</v>
      </c>
      <c r="AE87" s="387">
        <f t="shared" si="56"/>
        <v>0.42907981698017278</v>
      </c>
      <c r="AF87" s="388">
        <f t="shared" si="56"/>
        <v>-0.55140322393598518</v>
      </c>
      <c r="AG87" s="379">
        <f t="shared" si="56"/>
        <v>-0.48211847966661875</v>
      </c>
      <c r="AI87" s="27">
        <f t="shared" si="57"/>
        <v>2.1807095343680709</v>
      </c>
      <c r="AJ87" s="28">
        <f t="shared" si="57"/>
        <v>3.921476484632584</v>
      </c>
      <c r="AK87" s="395">
        <f t="shared" si="57"/>
        <v>3.7120853475579265</v>
      </c>
      <c r="AL87" s="28">
        <f t="shared" si="57"/>
        <v>1.8523887973640853</v>
      </c>
      <c r="AM87" s="28">
        <f t="shared" si="57"/>
        <v>2.4327341334311616</v>
      </c>
      <c r="AN87" s="395">
        <f t="shared" si="57"/>
        <v>2.2926722595523041</v>
      </c>
      <c r="AO87" s="377">
        <f t="shared" si="71"/>
        <v>-0.15055684025297153</v>
      </c>
      <c r="AP87" s="378">
        <f t="shared" si="71"/>
        <v>-0.37963821969492378</v>
      </c>
      <c r="AQ87" s="379">
        <f t="shared" si="71"/>
        <v>-0.38237619965807446</v>
      </c>
    </row>
    <row r="88" spans="1:43" ht="19.5" customHeight="1">
      <c r="A88" s="8" t="s">
        <v>212</v>
      </c>
      <c r="B88" s="19">
        <v>9.27</v>
      </c>
      <c r="C88" s="364">
        <v>25.2</v>
      </c>
      <c r="D88" s="368">
        <v>34.47</v>
      </c>
      <c r="E88" s="19">
        <v>89.08</v>
      </c>
      <c r="F88" s="362">
        <v>102.58</v>
      </c>
      <c r="G88" s="370">
        <v>191.66</v>
      </c>
      <c r="H88" s="338">
        <f t="shared" si="43"/>
        <v>2.0266281891519644E-3</v>
      </c>
      <c r="I88" s="316">
        <f t="shared" si="44"/>
        <v>9.2504866600273596E-4</v>
      </c>
      <c r="J88" s="392">
        <f t="shared" si="45"/>
        <v>1.08342021334609E-3</v>
      </c>
      <c r="K88" s="316">
        <f t="shared" si="46"/>
        <v>2.1188789065937848E-2</v>
      </c>
      <c r="L88" s="316">
        <f t="shared" si="47"/>
        <v>4.9861735516983753E-3</v>
      </c>
      <c r="M88" s="392">
        <f t="shared" si="48"/>
        <v>7.7353997659119359E-3</v>
      </c>
      <c r="N88" s="387">
        <f t="shared" si="49"/>
        <v>8.6094929881337663</v>
      </c>
      <c r="O88" s="388">
        <f t="shared" si="49"/>
        <v>3.0706349206349204</v>
      </c>
      <c r="P88" s="379">
        <f t="shared" si="49"/>
        <v>4.5601972729910072</v>
      </c>
      <c r="R88" s="394">
        <v>6.476</v>
      </c>
      <c r="S88" s="362">
        <v>7.6349999999999998</v>
      </c>
      <c r="T88" s="367">
        <v>14.111000000000001</v>
      </c>
      <c r="U88" s="19">
        <v>21.349</v>
      </c>
      <c r="V88" s="119">
        <v>27.829000000000001</v>
      </c>
      <c r="W88" s="368">
        <v>49.177999999999997</v>
      </c>
      <c r="X88" s="338">
        <f t="shared" si="50"/>
        <v>5.0964075678032331E-3</v>
      </c>
      <c r="Y88" s="316">
        <f t="shared" si="51"/>
        <v>1.0616586598460947E-3</v>
      </c>
      <c r="Z88" s="392">
        <f t="shared" si="52"/>
        <v>1.6675182894058294E-3</v>
      </c>
      <c r="AA88" s="316">
        <f t="shared" si="53"/>
        <v>1.8620370854920017E-2</v>
      </c>
      <c r="AB88" s="316">
        <f t="shared" si="54"/>
        <v>4.8129597272408278E-3</v>
      </c>
      <c r="AC88" s="392">
        <f t="shared" si="55"/>
        <v>7.0977884972181406E-3</v>
      </c>
      <c r="AE88" s="387">
        <f t="shared" si="56"/>
        <v>2.2966337245213095</v>
      </c>
      <c r="AF88" s="388">
        <f t="shared" si="56"/>
        <v>2.644924688932548</v>
      </c>
      <c r="AG88" s="379">
        <f t="shared" si="56"/>
        <v>2.485082559705194</v>
      </c>
      <c r="AI88" s="27">
        <f t="shared" si="57"/>
        <v>6.9859762675296651</v>
      </c>
      <c r="AJ88" s="28">
        <f t="shared" si="57"/>
        <v>3.0297619047619047</v>
      </c>
      <c r="AK88" s="395">
        <f t="shared" si="57"/>
        <v>4.0937046707281697</v>
      </c>
      <c r="AL88" s="28">
        <f t="shared" si="57"/>
        <v>2.3966097889537492</v>
      </c>
      <c r="AM88" s="28">
        <f t="shared" si="57"/>
        <v>2.7129069994150905</v>
      </c>
      <c r="AN88" s="395">
        <f t="shared" si="57"/>
        <v>2.5658979442763226</v>
      </c>
      <c r="AO88" s="377">
        <f t="shared" si="71"/>
        <v>-0.65693988969114803</v>
      </c>
      <c r="AP88" s="378">
        <f t="shared" si="71"/>
        <v>-0.10458079390621765</v>
      </c>
      <c r="AQ88" s="379">
        <f t="shared" si="71"/>
        <v>-0.37320882900428864</v>
      </c>
    </row>
    <row r="89" spans="1:43" ht="19.5" customHeight="1">
      <c r="A89" s="8" t="s">
        <v>230</v>
      </c>
      <c r="B89" s="19"/>
      <c r="C89" s="364"/>
      <c r="D89" s="368"/>
      <c r="E89" s="19">
        <v>14.81</v>
      </c>
      <c r="F89" s="362">
        <v>101.52</v>
      </c>
      <c r="G89" s="370">
        <v>116.33</v>
      </c>
      <c r="H89" s="338">
        <f t="shared" si="43"/>
        <v>0</v>
      </c>
      <c r="I89" s="316">
        <f t="shared" si="44"/>
        <v>0</v>
      </c>
      <c r="J89" s="392">
        <f t="shared" si="45"/>
        <v>0</v>
      </c>
      <c r="K89" s="316">
        <f t="shared" si="46"/>
        <v>3.5227432203248712E-3</v>
      </c>
      <c r="L89" s="316">
        <f t="shared" si="47"/>
        <v>4.934649434279772E-3</v>
      </c>
      <c r="M89" s="392">
        <f t="shared" si="48"/>
        <v>4.695080114622433E-3</v>
      </c>
      <c r="N89" s="387"/>
      <c r="O89" s="388"/>
      <c r="P89" s="379"/>
      <c r="R89" s="394"/>
      <c r="S89" s="362"/>
      <c r="T89" s="367"/>
      <c r="U89" s="19">
        <v>7.4359999999999999</v>
      </c>
      <c r="V89" s="119">
        <v>38.372</v>
      </c>
      <c r="W89" s="368">
        <v>45.808</v>
      </c>
      <c r="X89" s="338">
        <f t="shared" si="50"/>
        <v>0</v>
      </c>
      <c r="Y89" s="316">
        <f t="shared" si="51"/>
        <v>0</v>
      </c>
      <c r="Z89" s="392">
        <f t="shared" si="52"/>
        <v>0</v>
      </c>
      <c r="AA89" s="316">
        <f t="shared" si="53"/>
        <v>6.4856001535053276E-3</v>
      </c>
      <c r="AB89" s="316">
        <f t="shared" si="54"/>
        <v>6.636346640327897E-3</v>
      </c>
      <c r="AC89" s="392">
        <f t="shared" si="55"/>
        <v>6.6114013477686891E-3</v>
      </c>
      <c r="AE89" s="387"/>
      <c r="AF89" s="388"/>
      <c r="AG89" s="379"/>
      <c r="AI89" s="27"/>
      <c r="AJ89" s="28"/>
      <c r="AK89" s="395"/>
      <c r="AL89" s="28">
        <f t="shared" si="57"/>
        <v>5.0209318028359213</v>
      </c>
      <c r="AM89" s="28">
        <f t="shared" si="57"/>
        <v>3.7797478329393224</v>
      </c>
      <c r="AN89" s="395">
        <f t="shared" si="57"/>
        <v>3.9377632596922547</v>
      </c>
      <c r="AO89" s="377"/>
      <c r="AP89" s="378"/>
      <c r="AQ89" s="379"/>
    </row>
    <row r="90" spans="1:43" ht="19.5" customHeight="1">
      <c r="A90" s="8" t="s">
        <v>227</v>
      </c>
      <c r="B90" s="19"/>
      <c r="C90" s="364"/>
      <c r="D90" s="368"/>
      <c r="E90" s="19">
        <v>8.82</v>
      </c>
      <c r="F90" s="362">
        <v>112.5</v>
      </c>
      <c r="G90" s="370">
        <v>121.32</v>
      </c>
      <c r="H90" s="338">
        <f t="shared" si="43"/>
        <v>0</v>
      </c>
      <c r="I90" s="316">
        <f t="shared" si="44"/>
        <v>0</v>
      </c>
      <c r="J90" s="392">
        <f t="shared" si="45"/>
        <v>0</v>
      </c>
      <c r="K90" s="316">
        <f t="shared" si="46"/>
        <v>2.0979470089983365E-3</v>
      </c>
      <c r="L90" s="316">
        <f t="shared" si="47"/>
        <v>5.4683615184837903E-3</v>
      </c>
      <c r="M90" s="392">
        <f t="shared" si="48"/>
        <v>4.89647657101344E-3</v>
      </c>
      <c r="N90" s="387"/>
      <c r="O90" s="388"/>
      <c r="P90" s="379"/>
      <c r="R90" s="394"/>
      <c r="S90" s="362"/>
      <c r="T90" s="367"/>
      <c r="U90" s="19">
        <v>2.34</v>
      </c>
      <c r="V90" s="119">
        <v>35.048000000000002</v>
      </c>
      <c r="W90" s="368">
        <v>37.388000000000005</v>
      </c>
      <c r="X90" s="338">
        <f t="shared" si="50"/>
        <v>0</v>
      </c>
      <c r="Y90" s="316">
        <f t="shared" si="51"/>
        <v>0</v>
      </c>
      <c r="Z90" s="392">
        <f t="shared" si="52"/>
        <v>0</v>
      </c>
      <c r="AA90" s="316">
        <f t="shared" si="53"/>
        <v>2.0409231252289492E-3</v>
      </c>
      <c r="AB90" s="316">
        <f t="shared" si="54"/>
        <v>6.0614687024448076E-3</v>
      </c>
      <c r="AC90" s="392">
        <f t="shared" si="55"/>
        <v>5.3961551168000303E-3</v>
      </c>
      <c r="AE90" s="387"/>
      <c r="AF90" s="388"/>
      <c r="AG90" s="379"/>
      <c r="AI90" s="27"/>
      <c r="AJ90" s="28"/>
      <c r="AK90" s="395"/>
      <c r="AL90" s="28">
        <f t="shared" si="57"/>
        <v>2.6530612244897958</v>
      </c>
      <c r="AM90" s="28">
        <f t="shared" si="57"/>
        <v>3.1153777777777778</v>
      </c>
      <c r="AN90" s="395">
        <f t="shared" si="57"/>
        <v>3.0817672271678216</v>
      </c>
      <c r="AO90" s="377"/>
      <c r="AP90" s="378"/>
      <c r="AQ90" s="379"/>
    </row>
    <row r="91" spans="1:43" ht="19.5" customHeight="1">
      <c r="A91" s="8" t="s">
        <v>218</v>
      </c>
      <c r="B91" s="19">
        <v>38.58</v>
      </c>
      <c r="C91" s="364">
        <v>271.31</v>
      </c>
      <c r="D91" s="368">
        <v>309.89</v>
      </c>
      <c r="E91" s="19">
        <v>18.36</v>
      </c>
      <c r="F91" s="362">
        <v>86.37</v>
      </c>
      <c r="G91" s="370">
        <v>104.73</v>
      </c>
      <c r="H91" s="338">
        <f t="shared" si="43"/>
        <v>8.4344461205483057E-3</v>
      </c>
      <c r="I91" s="316">
        <f t="shared" si="44"/>
        <v>9.9593235544921544E-3</v>
      </c>
      <c r="J91" s="392">
        <f t="shared" si="45"/>
        <v>9.7400954428146173E-3</v>
      </c>
      <c r="K91" s="316">
        <f t="shared" si="46"/>
        <v>4.3671549983230681E-3</v>
      </c>
      <c r="L91" s="316">
        <f t="shared" si="47"/>
        <v>4.1982434164572887E-3</v>
      </c>
      <c r="M91" s="392">
        <f t="shared" si="48"/>
        <v>4.2269039835331158E-3</v>
      </c>
      <c r="N91" s="387">
        <f t="shared" si="49"/>
        <v>-0.52410575427682737</v>
      </c>
      <c r="O91" s="388">
        <f t="shared" si="49"/>
        <v>-0.68165567063506693</v>
      </c>
      <c r="P91" s="379">
        <f t="shared" si="49"/>
        <v>-0.66204136951821602</v>
      </c>
      <c r="R91" s="394">
        <v>12.055</v>
      </c>
      <c r="S91" s="362">
        <v>102.48400000000001</v>
      </c>
      <c r="T91" s="367">
        <v>114.53900000000002</v>
      </c>
      <c r="U91" s="19">
        <v>7.5910000000000002</v>
      </c>
      <c r="V91" s="119">
        <v>28.14</v>
      </c>
      <c r="W91" s="368">
        <v>35.731000000000002</v>
      </c>
      <c r="X91" s="338">
        <f t="shared" si="50"/>
        <v>9.4869044518017254E-3</v>
      </c>
      <c r="Y91" s="316">
        <f t="shared" si="51"/>
        <v>1.4250560064920389E-2</v>
      </c>
      <c r="Z91" s="392">
        <f t="shared" si="52"/>
        <v>1.3535247491336852E-2</v>
      </c>
      <c r="AA91" s="316">
        <f t="shared" si="53"/>
        <v>6.6207895058175018E-3</v>
      </c>
      <c r="AB91" s="316">
        <f t="shared" si="54"/>
        <v>4.866746441645654E-3</v>
      </c>
      <c r="AC91" s="392">
        <f t="shared" si="55"/>
        <v>5.1570027409431332E-3</v>
      </c>
      <c r="AE91" s="387">
        <f t="shared" si="56"/>
        <v>-0.3703027789299046</v>
      </c>
      <c r="AF91" s="388">
        <f t="shared" si="56"/>
        <v>-0.72542055345224621</v>
      </c>
      <c r="AG91" s="379">
        <f t="shared" si="56"/>
        <v>-0.68804512000279394</v>
      </c>
      <c r="AI91" s="27">
        <f t="shared" si="57"/>
        <v>3.1246759979263867</v>
      </c>
      <c r="AJ91" s="28">
        <f t="shared" si="57"/>
        <v>3.7773764328627775</v>
      </c>
      <c r="AK91" s="395">
        <f t="shared" si="57"/>
        <v>3.6961179773468009</v>
      </c>
      <c r="AL91" s="28">
        <f t="shared" si="57"/>
        <v>4.1345315904139435</v>
      </c>
      <c r="AM91" s="28">
        <f t="shared" si="57"/>
        <v>3.2580757207363664</v>
      </c>
      <c r="AN91" s="395">
        <f t="shared" si="57"/>
        <v>3.4117253890957699</v>
      </c>
      <c r="AO91" s="377">
        <f t="shared" si="71"/>
        <v>0.32318729786951422</v>
      </c>
      <c r="AP91" s="378">
        <f t="shared" si="71"/>
        <v>-0.13747655849402499</v>
      </c>
      <c r="AQ91" s="379">
        <f t="shared" si="71"/>
        <v>-7.6943590543929991E-2</v>
      </c>
    </row>
    <row r="92" spans="1:43" ht="19.5" customHeight="1">
      <c r="A92" s="8" t="s">
        <v>217</v>
      </c>
      <c r="B92" s="19"/>
      <c r="C92" s="364">
        <v>6.53</v>
      </c>
      <c r="D92" s="368">
        <v>6.53</v>
      </c>
      <c r="E92" s="19">
        <v>0.9</v>
      </c>
      <c r="F92" s="362">
        <v>63.14</v>
      </c>
      <c r="G92" s="370">
        <v>64.040000000000006</v>
      </c>
      <c r="H92" s="338">
        <f t="shared" si="43"/>
        <v>0</v>
      </c>
      <c r="I92" s="316">
        <f t="shared" si="44"/>
        <v>2.3970507099197881E-4</v>
      </c>
      <c r="J92" s="392">
        <f t="shared" si="45"/>
        <v>2.052432257948932E-4</v>
      </c>
      <c r="K92" s="316">
        <f t="shared" si="46"/>
        <v>2.1407622540799354E-4</v>
      </c>
      <c r="L92" s="316">
        <f t="shared" si="47"/>
        <v>3.0690875224628133E-3</v>
      </c>
      <c r="M92" s="392">
        <f t="shared" si="48"/>
        <v>2.5846551237034355E-3</v>
      </c>
      <c r="N92" s="387"/>
      <c r="O92" s="388">
        <f t="shared" si="49"/>
        <v>8.6692189892802443</v>
      </c>
      <c r="P92" s="379">
        <f t="shared" si="49"/>
        <v>8.8070444104134769</v>
      </c>
      <c r="R92" s="394"/>
      <c r="S92" s="362">
        <v>1.905</v>
      </c>
      <c r="T92" s="367">
        <v>1.905</v>
      </c>
      <c r="U92" s="19">
        <v>0.44600000000000001</v>
      </c>
      <c r="V92" s="119">
        <v>32.280999999999999</v>
      </c>
      <c r="W92" s="368">
        <v>32.726999999999997</v>
      </c>
      <c r="X92" s="338">
        <f t="shared" si="50"/>
        <v>0</v>
      </c>
      <c r="Y92" s="316">
        <f t="shared" si="51"/>
        <v>2.6489322161189397E-4</v>
      </c>
      <c r="Z92" s="392">
        <f t="shared" si="52"/>
        <v>2.251167416425558E-4</v>
      </c>
      <c r="AA92" s="316">
        <f t="shared" si="53"/>
        <v>3.8899645891115871E-4</v>
      </c>
      <c r="AB92" s="316">
        <f t="shared" si="54"/>
        <v>5.5829225971131251E-3</v>
      </c>
      <c r="AC92" s="392">
        <f t="shared" si="55"/>
        <v>4.723439833837449E-3</v>
      </c>
      <c r="AE92" s="387"/>
      <c r="AF92" s="388">
        <f t="shared" si="56"/>
        <v>15.94540682414698</v>
      </c>
      <c r="AG92" s="379">
        <f t="shared" si="56"/>
        <v>16.179527559055117</v>
      </c>
      <c r="AI92" s="27"/>
      <c r="AJ92" s="28">
        <f t="shared" si="57"/>
        <v>2.9173047473200615</v>
      </c>
      <c r="AK92" s="395">
        <f t="shared" si="57"/>
        <v>2.9173047473200615</v>
      </c>
      <c r="AL92" s="28">
        <f t="shared" si="57"/>
        <v>4.9555555555555557</v>
      </c>
      <c r="AM92" s="28">
        <f t="shared" si="57"/>
        <v>5.112606905289832</v>
      </c>
      <c r="AN92" s="395">
        <f t="shared" si="57"/>
        <v>5.1103997501561516</v>
      </c>
      <c r="AO92" s="377"/>
      <c r="AP92" s="378">
        <f t="shared" si="71"/>
        <v>0.75251039850617318</v>
      </c>
      <c r="AQ92" s="379">
        <f t="shared" si="71"/>
        <v>0.75175382511914257</v>
      </c>
    </row>
    <row r="93" spans="1:43" ht="19.5" customHeight="1">
      <c r="A93" s="8" t="s">
        <v>228</v>
      </c>
      <c r="B93" s="19">
        <v>2.7</v>
      </c>
      <c r="C93" s="364">
        <v>1.76</v>
      </c>
      <c r="D93" s="368">
        <v>4.46</v>
      </c>
      <c r="E93" s="19">
        <v>12.42</v>
      </c>
      <c r="F93" s="362">
        <v>69.08</v>
      </c>
      <c r="G93" s="370">
        <v>81.5</v>
      </c>
      <c r="H93" s="338">
        <f t="shared" si="43"/>
        <v>5.902800550928052E-4</v>
      </c>
      <c r="I93" s="316">
        <f t="shared" si="44"/>
        <v>6.4606573498603775E-5</v>
      </c>
      <c r="J93" s="392">
        <f t="shared" si="45"/>
        <v>1.4018143752606794E-4</v>
      </c>
      <c r="K93" s="316">
        <f t="shared" si="46"/>
        <v>2.9542519106303105E-3</v>
      </c>
      <c r="L93" s="316">
        <f t="shared" si="47"/>
        <v>3.3578170106387576E-3</v>
      </c>
      <c r="M93" s="392">
        <f t="shared" si="48"/>
        <v>3.2893409210154583E-3</v>
      </c>
      <c r="N93" s="387">
        <f t="shared" si="49"/>
        <v>3.5999999999999992</v>
      </c>
      <c r="O93" s="388">
        <f t="shared" si="49"/>
        <v>38.249999999999993</v>
      </c>
      <c r="P93" s="379">
        <f t="shared" si="49"/>
        <v>17.273542600896864</v>
      </c>
      <c r="R93" s="394">
        <v>3.2909999999999999</v>
      </c>
      <c r="S93" s="362">
        <v>0.41299999999999998</v>
      </c>
      <c r="T93" s="367">
        <v>3.7039999999999997</v>
      </c>
      <c r="U93" s="19">
        <v>2.617</v>
      </c>
      <c r="V93" s="119">
        <v>24.702000000000002</v>
      </c>
      <c r="W93" s="368">
        <v>27.319000000000003</v>
      </c>
      <c r="X93" s="338">
        <f t="shared" si="50"/>
        <v>2.5899131108153861E-3</v>
      </c>
      <c r="Y93" s="316">
        <f t="shared" si="51"/>
        <v>5.7428294239219002E-5</v>
      </c>
      <c r="Z93" s="392">
        <f t="shared" si="52"/>
        <v>4.377073023853158E-4</v>
      </c>
      <c r="AA93" s="316">
        <f t="shared" si="53"/>
        <v>2.2825195806513506E-3</v>
      </c>
      <c r="AB93" s="316">
        <f t="shared" si="54"/>
        <v>4.2721524734019526E-3</v>
      </c>
      <c r="AC93" s="392">
        <f t="shared" si="55"/>
        <v>3.9429111382224252E-3</v>
      </c>
      <c r="AE93" s="387">
        <f t="shared" si="56"/>
        <v>-0.20480097234883013</v>
      </c>
      <c r="AF93" s="388">
        <f t="shared" si="56"/>
        <v>58.811138014527849</v>
      </c>
      <c r="AG93" s="379">
        <f t="shared" si="56"/>
        <v>6.3755399568034568</v>
      </c>
      <c r="AI93" s="27">
        <f t="shared" si="57"/>
        <v>12.188888888888886</v>
      </c>
      <c r="AJ93" s="28">
        <f t="shared" si="57"/>
        <v>2.3465909090909092</v>
      </c>
      <c r="AK93" s="395">
        <f t="shared" si="57"/>
        <v>8.304932735426009</v>
      </c>
      <c r="AL93" s="28">
        <f t="shared" si="57"/>
        <v>2.107085346215781</v>
      </c>
      <c r="AM93" s="28">
        <f t="shared" si="57"/>
        <v>3.575854082223509</v>
      </c>
      <c r="AN93" s="395">
        <f t="shared" si="57"/>
        <v>3.3520245398773008</v>
      </c>
      <c r="AO93" s="377">
        <f t="shared" si="71"/>
        <v>-0.82713064616278908</v>
      </c>
      <c r="AP93" s="378">
        <f t="shared" si="71"/>
        <v>0.52385065005166476</v>
      </c>
      <c r="AQ93" s="379">
        <f t="shared" si="71"/>
        <v>-0.59638149438842447</v>
      </c>
    </row>
    <row r="94" spans="1:43" ht="19.5" customHeight="1">
      <c r="A94" s="8" t="s">
        <v>231</v>
      </c>
      <c r="B94" s="19">
        <v>1.94</v>
      </c>
      <c r="C94" s="364">
        <v>7.49</v>
      </c>
      <c r="D94" s="368">
        <v>9.43</v>
      </c>
      <c r="E94" s="19">
        <v>6.3</v>
      </c>
      <c r="F94" s="362">
        <v>73.14</v>
      </c>
      <c r="G94" s="370">
        <v>79.44</v>
      </c>
      <c r="H94" s="338">
        <f t="shared" si="43"/>
        <v>4.2412715069631187E-4</v>
      </c>
      <c r="I94" s="316">
        <f t="shared" si="44"/>
        <v>2.7494502017303541E-4</v>
      </c>
      <c r="J94" s="392">
        <f t="shared" si="45"/>
        <v>2.9639259100242612E-4</v>
      </c>
      <c r="K94" s="316">
        <f t="shared" si="46"/>
        <v>1.4985335778559547E-3</v>
      </c>
      <c r="L94" s="316">
        <f t="shared" si="47"/>
        <v>3.5551641018835949E-3</v>
      </c>
      <c r="M94" s="392">
        <f t="shared" si="48"/>
        <v>3.2061992977358037E-3</v>
      </c>
      <c r="N94" s="387">
        <f t="shared" si="49"/>
        <v>2.2474226804123707</v>
      </c>
      <c r="O94" s="388">
        <f t="shared" si="49"/>
        <v>8.7650200267022704</v>
      </c>
      <c r="P94" s="379">
        <f t="shared" si="49"/>
        <v>7.4241781548250261</v>
      </c>
      <c r="R94" s="394">
        <v>0.75700000000000001</v>
      </c>
      <c r="S94" s="362">
        <v>2.835</v>
      </c>
      <c r="T94" s="367">
        <v>3.5920000000000001</v>
      </c>
      <c r="U94" s="19">
        <v>2.8559999999999999</v>
      </c>
      <c r="V94" s="119">
        <v>19.291</v>
      </c>
      <c r="W94" s="368">
        <v>22.146999999999998</v>
      </c>
      <c r="X94" s="338">
        <f t="shared" si="50"/>
        <v>5.9573510327780234E-4</v>
      </c>
      <c r="Y94" s="316">
        <f t="shared" si="51"/>
        <v>3.9421117232006262E-4</v>
      </c>
      <c r="Z94" s="392">
        <f t="shared" si="52"/>
        <v>4.2447209237798445E-4</v>
      </c>
      <c r="AA94" s="316">
        <f t="shared" si="53"/>
        <v>2.4909728400230252E-3</v>
      </c>
      <c r="AB94" s="316">
        <f t="shared" si="54"/>
        <v>3.3363328218118803E-3</v>
      </c>
      <c r="AC94" s="392">
        <f t="shared" si="55"/>
        <v>3.1964439759219602E-3</v>
      </c>
      <c r="AE94" s="387">
        <f t="shared" si="56"/>
        <v>2.7727873183619547</v>
      </c>
      <c r="AF94" s="388">
        <f t="shared" si="56"/>
        <v>5.8045855379188716</v>
      </c>
      <c r="AG94" s="379">
        <f t="shared" si="56"/>
        <v>5.1656458797327396</v>
      </c>
      <c r="AI94" s="27">
        <f t="shared" si="57"/>
        <v>3.902061855670103</v>
      </c>
      <c r="AJ94" s="28">
        <f t="shared" si="57"/>
        <v>3.7850467289719623</v>
      </c>
      <c r="AK94" s="395">
        <f t="shared" si="57"/>
        <v>3.8091198303287381</v>
      </c>
      <c r="AL94" s="28">
        <f t="shared" si="57"/>
        <v>4.5333333333333332</v>
      </c>
      <c r="AM94" s="28">
        <f t="shared" si="57"/>
        <v>2.637544435329505</v>
      </c>
      <c r="AN94" s="395">
        <f t="shared" si="57"/>
        <v>2.7878902316213496</v>
      </c>
      <c r="AO94" s="377">
        <f t="shared" si="71"/>
        <v>0.16177895200352269</v>
      </c>
      <c r="AP94" s="378">
        <f t="shared" si="71"/>
        <v>-0.30316727264134058</v>
      </c>
      <c r="AQ94" s="379">
        <f t="shared" si="71"/>
        <v>-0.26810120032880491</v>
      </c>
    </row>
    <row r="95" spans="1:43" ht="19.5" customHeight="1">
      <c r="A95" s="8" t="s">
        <v>232</v>
      </c>
      <c r="B95" s="19"/>
      <c r="C95" s="364">
        <v>2.2999999999999998</v>
      </c>
      <c r="D95" s="368">
        <v>2.2999999999999998</v>
      </c>
      <c r="E95" s="19">
        <v>0.68</v>
      </c>
      <c r="F95" s="362">
        <v>10.59</v>
      </c>
      <c r="G95" s="370">
        <v>11.27</v>
      </c>
      <c r="H95" s="338">
        <f t="shared" si="43"/>
        <v>0</v>
      </c>
      <c r="I95" s="316">
        <f t="shared" si="44"/>
        <v>8.4429044912948117E-5</v>
      </c>
      <c r="J95" s="392">
        <f t="shared" si="45"/>
        <v>7.2290875854250279E-5</v>
      </c>
      <c r="K95" s="316">
        <f t="shared" si="46"/>
        <v>1.6174648141937289E-4</v>
      </c>
      <c r="L95" s="316">
        <f t="shared" si="47"/>
        <v>5.1475509760660746E-4</v>
      </c>
      <c r="M95" s="392">
        <f t="shared" si="48"/>
        <v>4.5485732736005169E-4</v>
      </c>
      <c r="N95" s="387"/>
      <c r="O95" s="388">
        <f t="shared" si="49"/>
        <v>3.6043478260869564</v>
      </c>
      <c r="P95" s="379">
        <f t="shared" si="49"/>
        <v>3.9</v>
      </c>
      <c r="R95" s="394"/>
      <c r="S95" s="362">
        <v>1.0589999999999999</v>
      </c>
      <c r="T95" s="367">
        <v>1.0589999999999999</v>
      </c>
      <c r="U95" s="19">
        <v>0.40500000000000003</v>
      </c>
      <c r="V95" s="119">
        <v>20.956</v>
      </c>
      <c r="W95" s="368">
        <v>21.361000000000001</v>
      </c>
      <c r="X95" s="338">
        <f t="shared" si="50"/>
        <v>0</v>
      </c>
      <c r="Y95" s="316">
        <f t="shared" si="51"/>
        <v>1.4725560193543081E-4</v>
      </c>
      <c r="Z95" s="392">
        <f t="shared" si="52"/>
        <v>1.2514363748003494E-4</v>
      </c>
      <c r="AA95" s="316">
        <f t="shared" si="53"/>
        <v>3.5323669475116436E-4</v>
      </c>
      <c r="AB95" s="316">
        <f t="shared" si="54"/>
        <v>3.6242906336576516E-3</v>
      </c>
      <c r="AC95" s="392">
        <f t="shared" si="55"/>
        <v>3.083001750560753E-3</v>
      </c>
      <c r="AE95" s="387"/>
      <c r="AF95" s="388">
        <f t="shared" si="56"/>
        <v>18.788479697828141</v>
      </c>
      <c r="AG95" s="379">
        <f t="shared" si="56"/>
        <v>19.170915958451371</v>
      </c>
      <c r="AI95" s="27"/>
      <c r="AJ95" s="28">
        <f t="shared" si="57"/>
        <v>4.6043478260869559</v>
      </c>
      <c r="AK95" s="395">
        <f t="shared" si="57"/>
        <v>4.6043478260869559</v>
      </c>
      <c r="AL95" s="28">
        <f t="shared" si="57"/>
        <v>5.9558823529411766</v>
      </c>
      <c r="AM95" s="28">
        <f t="shared" si="57"/>
        <v>19.788479697828137</v>
      </c>
      <c r="AN95" s="395">
        <f t="shared" si="57"/>
        <v>18.953859804791485</v>
      </c>
      <c r="AO95" s="377"/>
      <c r="AP95" s="378">
        <f t="shared" si="71"/>
        <v>3.2977812374886422</v>
      </c>
      <c r="AQ95" s="379">
        <f t="shared" si="71"/>
        <v>3.1165134609084437</v>
      </c>
    </row>
    <row r="96" spans="1:43" ht="19.5" customHeight="1" thickBot="1">
      <c r="A96" s="8" t="s">
        <v>17</v>
      </c>
      <c r="B96" s="19">
        <f t="shared" ref="B96:G96" si="72">B97-SUM(B69:B95)</f>
        <v>49.910000000000764</v>
      </c>
      <c r="C96" s="364">
        <f t="shared" si="72"/>
        <v>931.67000000000917</v>
      </c>
      <c r="D96" s="369">
        <f t="shared" si="72"/>
        <v>981.58000000000538</v>
      </c>
      <c r="E96" s="21">
        <f t="shared" si="72"/>
        <v>111.68000000000166</v>
      </c>
      <c r="F96" s="119">
        <f t="shared" si="72"/>
        <v>379.67000000000553</v>
      </c>
      <c r="G96" s="368">
        <f t="shared" si="72"/>
        <v>491.34999999999854</v>
      </c>
      <c r="H96" s="338">
        <f t="shared" si="43"/>
        <v>1.0911436129511985E-2</v>
      </c>
      <c r="I96" s="316">
        <f t="shared" si="44"/>
        <v>3.4200003597411807E-2</v>
      </c>
      <c r="J96" s="392">
        <f t="shared" si="45"/>
        <v>3.0851859965658861E-2</v>
      </c>
      <c r="K96" s="316">
        <f t="shared" si="46"/>
        <v>2.6564480948405637E-2</v>
      </c>
      <c r="L96" s="316">
        <f t="shared" si="47"/>
        <v>1.8454869490869073E-2</v>
      </c>
      <c r="M96" s="392">
        <f t="shared" si="48"/>
        <v>1.9830891552649579E-2</v>
      </c>
      <c r="N96" s="389">
        <f t="shared" si="49"/>
        <v>1.2376277299138438</v>
      </c>
      <c r="O96" s="390">
        <f t="shared" si="49"/>
        <v>-0.59248446338295557</v>
      </c>
      <c r="P96" s="381">
        <f t="shared" si="49"/>
        <v>-0.49942949122843189</v>
      </c>
      <c r="R96" s="19">
        <f t="shared" ref="R96:W96" si="73">R97-SUM(R69:R95)</f>
        <v>16.84699999999998</v>
      </c>
      <c r="S96" s="119">
        <f t="shared" si="73"/>
        <v>235.79300000000148</v>
      </c>
      <c r="T96" s="368">
        <f t="shared" si="73"/>
        <v>252.6399999999976</v>
      </c>
      <c r="U96" s="119">
        <f t="shared" si="73"/>
        <v>29.852000000000544</v>
      </c>
      <c r="V96" s="123">
        <f t="shared" si="73"/>
        <v>89.770999999997912</v>
      </c>
      <c r="W96" s="369">
        <f t="shared" si="73"/>
        <v>119.6230000000005</v>
      </c>
      <c r="X96" s="338">
        <f t="shared" si="50"/>
        <v>1.3258057179552342E-2</v>
      </c>
      <c r="Y96" s="316">
        <f t="shared" si="51"/>
        <v>3.2787384463797219E-2</v>
      </c>
      <c r="Z96" s="392">
        <f t="shared" si="52"/>
        <v>2.985485228796575E-2</v>
      </c>
      <c r="AA96" s="316">
        <f t="shared" si="53"/>
        <v>2.603659706595543E-2</v>
      </c>
      <c r="AB96" s="316">
        <f t="shared" si="54"/>
        <v>1.552568211844214E-2</v>
      </c>
      <c r="AC96" s="392">
        <f t="shared" si="55"/>
        <v>1.7265011863083681E-2</v>
      </c>
      <c r="AE96" s="389">
        <f t="shared" si="56"/>
        <v>0.77194752774978215</v>
      </c>
      <c r="AF96" s="390">
        <f t="shared" si="56"/>
        <v>-0.61928047058225921</v>
      </c>
      <c r="AG96" s="381">
        <f t="shared" si="56"/>
        <v>-0.52650807473083583</v>
      </c>
      <c r="AI96" s="27">
        <f t="shared" si="57"/>
        <v>3.37547585654172</v>
      </c>
      <c r="AJ96" s="28">
        <f t="shared" si="57"/>
        <v>2.5308639325082827</v>
      </c>
      <c r="AK96" s="395">
        <f t="shared" si="57"/>
        <v>2.5738095723221361</v>
      </c>
      <c r="AL96" s="28">
        <f t="shared" si="57"/>
        <v>2.6729942693409829</v>
      </c>
      <c r="AM96" s="28">
        <f t="shared" si="57"/>
        <v>2.3644480733267468</v>
      </c>
      <c r="AN96" s="395">
        <f t="shared" si="57"/>
        <v>2.4345782029103664</v>
      </c>
      <c r="AO96" s="380">
        <f t="shared" si="71"/>
        <v>-0.20811334965981693</v>
      </c>
      <c r="AP96" s="378">
        <f t="shared" si="71"/>
        <v>-6.5754565879250909E-2</v>
      </c>
      <c r="AQ96" s="379">
        <f t="shared" si="71"/>
        <v>-5.409544315516425E-2</v>
      </c>
    </row>
    <row r="97" spans="1:43" ht="25.5" customHeight="1" thickBot="1">
      <c r="A97" s="12" t="s">
        <v>18</v>
      </c>
      <c r="B97" s="17">
        <v>4574.0999999999995</v>
      </c>
      <c r="C97" s="365">
        <v>27241.810000000009</v>
      </c>
      <c r="D97" s="18">
        <v>31815.91</v>
      </c>
      <c r="E97" s="17">
        <v>4204.1100000000015</v>
      </c>
      <c r="F97" s="366">
        <v>20572.890000000003</v>
      </c>
      <c r="G97" s="371">
        <v>24776.999999999996</v>
      </c>
      <c r="H97" s="327">
        <f t="shared" ref="H97:M97" si="74">SUM(H69:H96)</f>
        <v>1.0000000000000004</v>
      </c>
      <c r="I97" s="331">
        <f t="shared" si="74"/>
        <v>1</v>
      </c>
      <c r="J97" s="328">
        <f t="shared" si="74"/>
        <v>1</v>
      </c>
      <c r="K97" s="331">
        <f t="shared" si="74"/>
        <v>1.0000000000000002</v>
      </c>
      <c r="L97" s="331">
        <f t="shared" si="74"/>
        <v>1.0000000000000002</v>
      </c>
      <c r="M97" s="328">
        <f t="shared" si="74"/>
        <v>0.99999999999999989</v>
      </c>
      <c r="N97" s="382">
        <f t="shared" si="49"/>
        <v>-8.0888043549550301E-2</v>
      </c>
      <c r="O97" s="383">
        <f t="shared" si="49"/>
        <v>-0.24480458530472107</v>
      </c>
      <c r="P97" s="384">
        <f t="shared" si="49"/>
        <v>-0.22123868215619177</v>
      </c>
      <c r="R97" s="17">
        <v>1270.6989999999998</v>
      </c>
      <c r="S97" s="365">
        <v>7191.577000000002</v>
      </c>
      <c r="T97" s="18">
        <v>8462.275999999998</v>
      </c>
      <c r="U97" s="17">
        <v>1146.5400000000002</v>
      </c>
      <c r="V97" s="366">
        <v>5782.0969999999979</v>
      </c>
      <c r="W97" s="371">
        <v>6928.6369999999988</v>
      </c>
      <c r="X97" s="327">
        <f t="shared" ref="X97:AC97" si="75">SUM(X69:X96)</f>
        <v>1</v>
      </c>
      <c r="Y97" s="331">
        <f t="shared" si="75"/>
        <v>1</v>
      </c>
      <c r="Z97" s="328">
        <f t="shared" si="75"/>
        <v>1</v>
      </c>
      <c r="AA97" s="331">
        <f t="shared" si="75"/>
        <v>0.99999999999999989</v>
      </c>
      <c r="AB97" s="331">
        <f t="shared" si="75"/>
        <v>1</v>
      </c>
      <c r="AC97" s="328">
        <f t="shared" si="75"/>
        <v>1.0000000000000004</v>
      </c>
      <c r="AE97" s="382">
        <f t="shared" si="56"/>
        <v>-9.7709213590314994E-2</v>
      </c>
      <c r="AF97" s="383">
        <f t="shared" si="56"/>
        <v>-0.19599039264962381</v>
      </c>
      <c r="AG97" s="384">
        <f t="shared" si="56"/>
        <v>-0.18123244857530049</v>
      </c>
      <c r="AI97" s="396">
        <f t="shared" si="57"/>
        <v>2.7780306508384163</v>
      </c>
      <c r="AJ97" s="397">
        <f t="shared" si="57"/>
        <v>2.6399042501214125</v>
      </c>
      <c r="AK97" s="398">
        <f t="shared" si="57"/>
        <v>2.6597623641756583</v>
      </c>
      <c r="AL97" s="397">
        <f t="shared" si="57"/>
        <v>2.7271883942142328</v>
      </c>
      <c r="AM97" s="397">
        <f t="shared" si="57"/>
        <v>2.8105419316391607</v>
      </c>
      <c r="AN97" s="398">
        <f t="shared" si="57"/>
        <v>2.7963986761916293</v>
      </c>
      <c r="AO97" s="382">
        <f t="shared" si="71"/>
        <v>-1.8301546316214761E-2</v>
      </c>
      <c r="AP97" s="383">
        <f t="shared" si="71"/>
        <v>6.4637829765947119E-2</v>
      </c>
      <c r="AQ97" s="384">
        <f t="shared" si="71"/>
        <v>5.1371623967736986E-2</v>
      </c>
    </row>
  </sheetData>
  <mergeCells count="66">
    <mergeCell ref="AE67:AG67"/>
    <mergeCell ref="AI67:AK67"/>
    <mergeCell ref="AL67:AN67"/>
    <mergeCell ref="AO67:AQ67"/>
    <mergeCell ref="AE66:AG66"/>
    <mergeCell ref="AI66:AN66"/>
    <mergeCell ref="AO66:AQ66"/>
    <mergeCell ref="R67:T67"/>
    <mergeCell ref="U67:W67"/>
    <mergeCell ref="A66:A68"/>
    <mergeCell ref="B66:G66"/>
    <mergeCell ref="H66:M66"/>
    <mergeCell ref="N66:P66"/>
    <mergeCell ref="R66:W66"/>
    <mergeCell ref="B67:D67"/>
    <mergeCell ref="E67:G67"/>
    <mergeCell ref="H67:J67"/>
    <mergeCell ref="K67:M67"/>
    <mergeCell ref="N67:P67"/>
    <mergeCell ref="X66:AC66"/>
    <mergeCell ref="X67:Z67"/>
    <mergeCell ref="AA67:AC67"/>
    <mergeCell ref="X38:Z38"/>
    <mergeCell ref="AA38:AC38"/>
    <mergeCell ref="AL38:AN38"/>
    <mergeCell ref="AO38:AQ38"/>
    <mergeCell ref="AE37:AG37"/>
    <mergeCell ref="AI37:AN37"/>
    <mergeCell ref="AO37:AQ37"/>
    <mergeCell ref="H38:J38"/>
    <mergeCell ref="K38:M38"/>
    <mergeCell ref="N38:P38"/>
    <mergeCell ref="AE38:AG38"/>
    <mergeCell ref="AI38:AK38"/>
    <mergeCell ref="AO5:AQ5"/>
    <mergeCell ref="A37:A39"/>
    <mergeCell ref="B37:G37"/>
    <mergeCell ref="H37:M37"/>
    <mergeCell ref="N37:P37"/>
    <mergeCell ref="R37:W37"/>
    <mergeCell ref="X37:AC37"/>
    <mergeCell ref="A4:A6"/>
    <mergeCell ref="AA5:AC5"/>
    <mergeCell ref="R38:T38"/>
    <mergeCell ref="U38:W38"/>
    <mergeCell ref="AE5:AG5"/>
    <mergeCell ref="AI5:AK5"/>
    <mergeCell ref="AL5:AN5"/>
    <mergeCell ref="B38:D38"/>
    <mergeCell ref="E38:G38"/>
    <mergeCell ref="AE4:AG4"/>
    <mergeCell ref="AI4:AN4"/>
    <mergeCell ref="AO4:AQ4"/>
    <mergeCell ref="B5:D5"/>
    <mergeCell ref="E5:G5"/>
    <mergeCell ref="H5:J5"/>
    <mergeCell ref="K5:M5"/>
    <mergeCell ref="N5:P5"/>
    <mergeCell ref="R5:T5"/>
    <mergeCell ref="U5:W5"/>
    <mergeCell ref="B4:G4"/>
    <mergeCell ref="H4:M4"/>
    <mergeCell ref="N4:P4"/>
    <mergeCell ref="R4:W4"/>
    <mergeCell ref="X4:AC4"/>
    <mergeCell ref="X5:Z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A0A5AD1-BCDF-49AF-963D-8179B19A8A4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9" id="{E25D02AF-65C2-4831-B77E-0A35C08089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79" id="{F45E0B0B-C6F1-4BEC-8A81-A80700A60EB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6" id="{31573C97-BAF6-488E-A689-A817F18E47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10" id="{AF5C932E-AE0E-4B67-A1C3-594331AB29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81" id="{5BA6AC64-B4CE-45D1-A2B7-56CE70B994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8" id="{6B8CA9DB-AD21-4DB3-9CBF-1699782AC79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11" id="{FC84AEBD-81B4-4933-8F81-3AF535C966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83" id="{7BBE5C0A-C52C-4992-96AC-DEBE4D196C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5" id="{7FC3AD2C-C717-452B-B27E-CED4879A6AC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12" id="{60E298AE-5501-4F96-A909-F89452003B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85" id="{C49E117B-68FE-4243-8E94-530AAF9C4E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E6BAB-1FC7-44BF-BD14-A9B0007214E6}">
  <sheetPr>
    <pageSetUpPr fitToPage="1"/>
  </sheetPr>
  <dimension ref="A1:AG57"/>
  <sheetViews>
    <sheetView showGridLines="0" topLeftCell="A18" workbookViewId="0">
      <selection activeCell="E27" sqref="E27:J35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143</v>
      </c>
      <c r="B1" s="4"/>
    </row>
    <row r="3" spans="1:33">
      <c r="A3" s="1" t="s">
        <v>126</v>
      </c>
    </row>
    <row r="4" spans="1:33" ht="15.75" thickBot="1"/>
    <row r="5" spans="1:33" ht="15.75" customHeight="1">
      <c r="A5" s="420" t="s">
        <v>16</v>
      </c>
      <c r="B5" s="421"/>
      <c r="C5" s="421"/>
      <c r="D5" s="421"/>
      <c r="E5" s="445" t="s">
        <v>55</v>
      </c>
      <c r="F5" s="473"/>
      <c r="G5" s="473"/>
      <c r="H5" s="473"/>
      <c r="I5" s="473"/>
      <c r="J5" s="446"/>
      <c r="L5" s="477" t="s">
        <v>122</v>
      </c>
      <c r="M5" s="473"/>
      <c r="N5" s="473"/>
      <c r="O5" s="473"/>
      <c r="P5" s="473"/>
      <c r="Q5" s="446"/>
      <c r="S5" s="479" t="s">
        <v>149</v>
      </c>
      <c r="T5" s="479"/>
      <c r="U5" s="479"/>
    </row>
    <row r="6" spans="1:33" ht="15.75" customHeight="1">
      <c r="A6" s="422"/>
      <c r="B6" s="423"/>
      <c r="C6" s="423"/>
      <c r="D6" s="423"/>
      <c r="E6" s="471">
        <v>2025</v>
      </c>
      <c r="F6" s="469"/>
      <c r="G6" s="470"/>
      <c r="H6" s="474">
        <v>2026</v>
      </c>
      <c r="I6" s="475"/>
      <c r="J6" s="476"/>
      <c r="L6" s="468">
        <f>E6</f>
        <v>2025</v>
      </c>
      <c r="M6" s="469"/>
      <c r="N6" s="470"/>
      <c r="O6" s="471">
        <f>H6</f>
        <v>2026</v>
      </c>
      <c r="P6" s="469"/>
      <c r="Q6" s="472"/>
      <c r="S6" s="482" t="s">
        <v>121</v>
      </c>
      <c r="T6" s="481" t="s">
        <v>120</v>
      </c>
      <c r="U6" s="423" t="s">
        <v>12</v>
      </c>
    </row>
    <row r="7" spans="1:33" ht="19.5" customHeight="1" thickBot="1">
      <c r="A7" s="454"/>
      <c r="B7" s="462"/>
      <c r="C7" s="462"/>
      <c r="D7" s="462"/>
      <c r="E7" s="99" t="s">
        <v>29</v>
      </c>
      <c r="F7" s="160" t="s">
        <v>30</v>
      </c>
      <c r="G7" s="134" t="s">
        <v>12</v>
      </c>
      <c r="H7" s="345" t="s">
        <v>29</v>
      </c>
      <c r="I7" s="346" t="s">
        <v>30</v>
      </c>
      <c r="J7" s="347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44"/>
      <c r="T7" s="434"/>
      <c r="U7" s="462"/>
    </row>
    <row r="8" spans="1:33" ht="24" customHeight="1" thickBot="1">
      <c r="A8" s="12" t="s">
        <v>20</v>
      </c>
      <c r="B8" s="13"/>
      <c r="C8" s="13"/>
      <c r="D8" s="13"/>
      <c r="E8" s="17">
        <v>6428.7999999999993</v>
      </c>
      <c r="F8" s="333">
        <v>25346.93</v>
      </c>
      <c r="G8" s="162">
        <v>31775.730000000003</v>
      </c>
      <c r="H8" s="17">
        <v>8521.61</v>
      </c>
      <c r="I8" s="333">
        <v>16903.900000000001</v>
      </c>
      <c r="J8" s="18">
        <v>25425.510000000002</v>
      </c>
      <c r="L8" s="327">
        <f t="shared" ref="L8:Q8" si="0">E8/E16</f>
        <v>0.54712725849141708</v>
      </c>
      <c r="M8" s="336">
        <f t="shared" si="0"/>
        <v>0.32029654838984423</v>
      </c>
      <c r="N8" s="331">
        <f t="shared" si="0"/>
        <v>0.34962214169147443</v>
      </c>
      <c r="O8" s="327">
        <f t="shared" si="0"/>
        <v>0.67586124303248907</v>
      </c>
      <c r="P8" s="336">
        <f t="shared" si="0"/>
        <v>0.25106126887686253</v>
      </c>
      <c r="Q8" s="328">
        <f t="shared" si="0"/>
        <v>0.31806418200036779</v>
      </c>
      <c r="S8" s="318">
        <f t="shared" ref="S8:U19" si="1">(H8-E8)/E8</f>
        <v>0.32553664758586387</v>
      </c>
      <c r="T8" s="322">
        <f t="shared" si="1"/>
        <v>-0.33309872240938049</v>
      </c>
      <c r="U8" s="164">
        <f t="shared" si="1"/>
        <v>-0.1998449760241543</v>
      </c>
    </row>
    <row r="9" spans="1:33" s="3" customFormat="1" ht="24" customHeight="1">
      <c r="A9" s="46"/>
      <c r="B9" s="177" t="s">
        <v>33</v>
      </c>
      <c r="C9" s="177"/>
      <c r="D9" s="178"/>
      <c r="E9" s="39">
        <v>2591.5899999999992</v>
      </c>
      <c r="F9" s="153">
        <v>5725.6100000000024</v>
      </c>
      <c r="G9" s="112">
        <v>8317.2000000000007</v>
      </c>
      <c r="H9" s="39">
        <v>3135.36</v>
      </c>
      <c r="I9" s="153">
        <v>6202.8700000000008</v>
      </c>
      <c r="J9" s="20">
        <v>9338.2300000000014</v>
      </c>
      <c r="K9"/>
      <c r="L9" s="338">
        <f t="shared" ref="L9:Q9" si="2">E9/E8</f>
        <v>0.40312188899950219</v>
      </c>
      <c r="M9" s="339">
        <f t="shared" si="2"/>
        <v>0.22588968368161361</v>
      </c>
      <c r="N9" s="340">
        <f t="shared" si="2"/>
        <v>0.26174693704912522</v>
      </c>
      <c r="O9" s="338">
        <f t="shared" si="2"/>
        <v>0.36793047323217093</v>
      </c>
      <c r="P9" s="339">
        <f t="shared" si="2"/>
        <v>0.36694904726128291</v>
      </c>
      <c r="Q9" s="340">
        <f t="shared" si="2"/>
        <v>0.36727798183792582</v>
      </c>
      <c r="R9"/>
      <c r="S9" s="319">
        <f t="shared" si="1"/>
        <v>0.20982099792019612</v>
      </c>
      <c r="T9" s="323">
        <f t="shared" si="1"/>
        <v>8.3355310613191985E-2</v>
      </c>
      <c r="U9" s="209">
        <f t="shared" si="1"/>
        <v>0.12276126581060941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>
        <v>775.60000000000014</v>
      </c>
      <c r="F10" s="154">
        <v>6428.9699999999984</v>
      </c>
      <c r="G10" s="119">
        <v>7204.5699999999988</v>
      </c>
      <c r="H10" s="19">
        <v>1226.9999999999998</v>
      </c>
      <c r="I10" s="154">
        <v>4907.7400000000016</v>
      </c>
      <c r="J10" s="20">
        <v>6134.7400000000016</v>
      </c>
      <c r="L10" s="338">
        <f t="shared" ref="L10:Q10" si="3">E10/E8</f>
        <v>0.12064459930313592</v>
      </c>
      <c r="M10" s="339">
        <f t="shared" si="3"/>
        <v>0.25363900085730295</v>
      </c>
      <c r="N10" s="340">
        <f t="shared" si="3"/>
        <v>0.22673184848939734</v>
      </c>
      <c r="O10" s="338">
        <f t="shared" si="3"/>
        <v>0.14398687571949428</v>
      </c>
      <c r="P10" s="339">
        <f t="shared" si="3"/>
        <v>0.29033181691798943</v>
      </c>
      <c r="Q10" s="340">
        <f t="shared" si="3"/>
        <v>0.24128286905552734</v>
      </c>
      <c r="S10" s="319">
        <f t="shared" si="1"/>
        <v>0.58200103145951465</v>
      </c>
      <c r="T10" s="323">
        <f t="shared" si="1"/>
        <v>-0.23662110726912666</v>
      </c>
      <c r="U10" s="209">
        <f t="shared" si="1"/>
        <v>-0.14849324803562147</v>
      </c>
    </row>
    <row r="11" spans="1:33" ht="24" customHeight="1" thickBot="1">
      <c r="A11" s="8"/>
      <c r="B11" t="s">
        <v>36</v>
      </c>
      <c r="E11" s="19">
        <v>3061.61</v>
      </c>
      <c r="F11" s="154">
        <v>13192.35</v>
      </c>
      <c r="G11" s="119">
        <v>16253.960000000001</v>
      </c>
      <c r="H11" s="19">
        <v>4159.25</v>
      </c>
      <c r="I11" s="154">
        <v>5793.29</v>
      </c>
      <c r="J11" s="20">
        <v>9952.5400000000009</v>
      </c>
      <c r="L11" s="338">
        <f t="shared" ref="L11:Q11" si="4">E11/E8</f>
        <v>0.47623351169736194</v>
      </c>
      <c r="M11" s="339">
        <f t="shared" si="4"/>
        <v>0.52047131546108349</v>
      </c>
      <c r="N11" s="340">
        <f t="shared" si="4"/>
        <v>0.51152121446147736</v>
      </c>
      <c r="O11" s="338">
        <f t="shared" si="4"/>
        <v>0.4880826510483347</v>
      </c>
      <c r="P11" s="339">
        <f t="shared" si="4"/>
        <v>0.34271913582072772</v>
      </c>
      <c r="Q11" s="340">
        <f t="shared" si="4"/>
        <v>0.39143914910654692</v>
      </c>
      <c r="S11" s="319">
        <f t="shared" si="1"/>
        <v>0.3585172507275583</v>
      </c>
      <c r="T11" s="323">
        <f t="shared" si="1"/>
        <v>-0.5608598922860597</v>
      </c>
      <c r="U11" s="209">
        <f t="shared" si="1"/>
        <v>-0.38768521640264891</v>
      </c>
    </row>
    <row r="12" spans="1:33" ht="24" customHeight="1" thickBot="1">
      <c r="A12" s="12" t="s">
        <v>21</v>
      </c>
      <c r="B12" s="13"/>
      <c r="C12" s="13"/>
      <c r="D12" s="13"/>
      <c r="E12" s="17">
        <v>5321.3000000000011</v>
      </c>
      <c r="F12" s="333">
        <v>53788.889999999985</v>
      </c>
      <c r="G12" s="162">
        <v>59110.189999999988</v>
      </c>
      <c r="H12" s="17">
        <v>4086.9100000000003</v>
      </c>
      <c r="I12" s="333">
        <v>50425.880000000005</v>
      </c>
      <c r="J12" s="18">
        <v>54512.790000000008</v>
      </c>
      <c r="L12" s="327">
        <f t="shared" ref="L12:Q12" si="5">E12/E16</f>
        <v>0.45287274150858303</v>
      </c>
      <c r="M12" s="336">
        <f t="shared" si="5"/>
        <v>0.67970345161015566</v>
      </c>
      <c r="N12" s="328">
        <f t="shared" si="5"/>
        <v>0.65037785830852568</v>
      </c>
      <c r="O12" s="327">
        <f t="shared" si="5"/>
        <v>0.32413875696751082</v>
      </c>
      <c r="P12" s="336">
        <f t="shared" si="5"/>
        <v>0.74893873112313758</v>
      </c>
      <c r="Q12" s="328">
        <f t="shared" si="5"/>
        <v>0.68193581799963232</v>
      </c>
      <c r="S12" s="320">
        <f t="shared" si="1"/>
        <v>-0.23197151072106451</v>
      </c>
      <c r="T12" s="324">
        <f t="shared" si="1"/>
        <v>-6.2522390776236156E-2</v>
      </c>
      <c r="U12" s="321">
        <f t="shared" si="1"/>
        <v>-7.7776775882465954E-2</v>
      </c>
    </row>
    <row r="13" spans="1:33" s="3" customFormat="1" ht="24" customHeight="1">
      <c r="A13" s="46"/>
      <c r="B13" s="3" t="s">
        <v>33</v>
      </c>
      <c r="E13" s="31">
        <v>2976.7100000000009</v>
      </c>
      <c r="F13" s="334">
        <v>20371.989999999991</v>
      </c>
      <c r="G13" s="350">
        <v>23348.69999999999</v>
      </c>
      <c r="H13" s="31">
        <v>2607.61</v>
      </c>
      <c r="I13" s="334">
        <v>15299.790000000005</v>
      </c>
      <c r="J13" s="348">
        <v>17907.400000000005</v>
      </c>
      <c r="K13"/>
      <c r="L13" s="329">
        <f>E13/G13</f>
        <v>0.12748932488746706</v>
      </c>
      <c r="M13" s="337">
        <f>F13/G13</f>
        <v>0.872510675112533</v>
      </c>
      <c r="N13" s="330">
        <f>G13/$G$12</f>
        <v>0.39500295972657157</v>
      </c>
      <c r="O13" s="329">
        <f>H13/J13</f>
        <v>0.14561633738007748</v>
      </c>
      <c r="P13" s="337">
        <f>I13/J13</f>
        <v>0.85438366261992249</v>
      </c>
      <c r="Q13" s="330">
        <f>J13/J12</f>
        <v>0.32849905499241561</v>
      </c>
      <c r="R13"/>
      <c r="S13" s="319">
        <f t="shared" si="1"/>
        <v>-0.12399595526604899</v>
      </c>
      <c r="T13" s="323">
        <f t="shared" si="1"/>
        <v>-0.24897911298797951</v>
      </c>
      <c r="U13" s="209">
        <f t="shared" si="1"/>
        <v>-0.2330450945877067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526.05000000000007</v>
      </c>
      <c r="F14" s="154">
        <v>8335.0699999999979</v>
      </c>
      <c r="G14" s="119">
        <v>8861.1199999999972</v>
      </c>
      <c r="H14" s="19">
        <v>737.28000000000009</v>
      </c>
      <c r="I14" s="154">
        <v>6866.0900000000029</v>
      </c>
      <c r="J14" s="20">
        <v>7603.3700000000026</v>
      </c>
      <c r="L14" s="338">
        <f>E14/G14</f>
        <v>5.9366084648441758E-2</v>
      </c>
      <c r="M14" s="339">
        <f>F14/G14</f>
        <v>0.94063391535155838</v>
      </c>
      <c r="N14" s="403">
        <f t="shared" ref="N14:N15" si="6">G14/$G$12</f>
        <v>0.14990850139375289</v>
      </c>
      <c r="O14" s="338">
        <f>H14/J14</f>
        <v>9.6967528872065917E-2</v>
      </c>
      <c r="P14" s="339">
        <f>I14/J14</f>
        <v>0.90303247112793417</v>
      </c>
      <c r="Q14" s="340">
        <f>J14/J12</f>
        <v>0.1394786434522981</v>
      </c>
      <c r="S14" s="319">
        <f t="shared" si="1"/>
        <v>0.40153977758768178</v>
      </c>
      <c r="T14" s="323">
        <f t="shared" si="1"/>
        <v>-0.17624087140239919</v>
      </c>
      <c r="U14" s="209">
        <f t="shared" si="1"/>
        <v>-0.14194029648622239</v>
      </c>
    </row>
    <row r="15" spans="1:33" ht="24" customHeight="1" thickBot="1">
      <c r="A15" s="8"/>
      <c r="B15" t="s">
        <v>36</v>
      </c>
      <c r="E15" s="19">
        <v>1818.54</v>
      </c>
      <c r="F15" s="154">
        <v>25081.829999999998</v>
      </c>
      <c r="G15" s="119">
        <v>26900.37</v>
      </c>
      <c r="H15" s="19">
        <v>742.01999999999987</v>
      </c>
      <c r="I15" s="154">
        <v>28260</v>
      </c>
      <c r="J15" s="20">
        <v>29002.02</v>
      </c>
      <c r="L15" s="341">
        <f>E15/G15</f>
        <v>6.7602787619649843E-2</v>
      </c>
      <c r="M15" s="342">
        <f>F15/G15</f>
        <v>0.93239721238035012</v>
      </c>
      <c r="N15" s="340">
        <f t="shared" si="6"/>
        <v>0.45508853887967549</v>
      </c>
      <c r="O15" s="341">
        <f>H15/J15</f>
        <v>2.5585114416168248E-2</v>
      </c>
      <c r="P15" s="342">
        <f>I15/J15</f>
        <v>0.97441488558383171</v>
      </c>
      <c r="Q15" s="343">
        <f>J15/J12</f>
        <v>0.53202230155528629</v>
      </c>
      <c r="S15" s="319">
        <f t="shared" si="1"/>
        <v>-0.59196938203173977</v>
      </c>
      <c r="T15" s="323">
        <f t="shared" si="1"/>
        <v>0.12671204613060538</v>
      </c>
      <c r="U15" s="209">
        <f t="shared" si="1"/>
        <v>7.812717817635971E-2</v>
      </c>
    </row>
    <row r="16" spans="1:33" ht="24" customHeight="1" thickBot="1">
      <c r="A16" s="12" t="s">
        <v>12</v>
      </c>
      <c r="B16" s="13"/>
      <c r="C16" s="13"/>
      <c r="D16" s="13"/>
      <c r="E16" s="17">
        <v>11750.099999999999</v>
      </c>
      <c r="F16" s="333">
        <v>79135.819999999992</v>
      </c>
      <c r="G16" s="162">
        <v>90885.919999999984</v>
      </c>
      <c r="H16" s="17">
        <v>12608.520000000002</v>
      </c>
      <c r="I16" s="333">
        <v>67329.78</v>
      </c>
      <c r="J16" s="18">
        <v>79938.3</v>
      </c>
      <c r="L16" s="327">
        <f>L8+L12</f>
        <v>1</v>
      </c>
      <c r="M16" s="336">
        <f t="shared" ref="M16:Q16" si="7">M8+M12</f>
        <v>0.99999999999999989</v>
      </c>
      <c r="N16" s="331">
        <f t="shared" si="7"/>
        <v>1</v>
      </c>
      <c r="O16" s="327">
        <f t="shared" si="7"/>
        <v>0.99999999999999989</v>
      </c>
      <c r="P16" s="336">
        <f t="shared" si="7"/>
        <v>1</v>
      </c>
      <c r="Q16" s="328">
        <f t="shared" si="7"/>
        <v>1</v>
      </c>
      <c r="S16" s="320">
        <f t="shared" si="1"/>
        <v>7.3056399520004409E-2</v>
      </c>
      <c r="T16" s="324">
        <f t="shared" si="1"/>
        <v>-0.1491870558743183</v>
      </c>
      <c r="U16" s="321">
        <f t="shared" si="1"/>
        <v>-0.12045452144842658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5568.3</v>
      </c>
      <c r="F17" s="335">
        <f t="shared" ref="F17:G19" si="8">F9+F13</f>
        <v>26097.599999999991</v>
      </c>
      <c r="G17" s="317">
        <f t="shared" si="8"/>
        <v>31665.899999999991</v>
      </c>
      <c r="H17" s="180">
        <f>H9+H13</f>
        <v>5742.97</v>
      </c>
      <c r="I17" s="335">
        <f t="shared" ref="I17:J19" si="9">I9+I13</f>
        <v>21502.660000000003</v>
      </c>
      <c r="J17" s="349">
        <f t="shared" si="9"/>
        <v>27245.630000000005</v>
      </c>
      <c r="K17"/>
      <c r="L17" s="329">
        <f t="shared" ref="L17:Q17" si="10">E17/E16</f>
        <v>0.47389383920136857</v>
      </c>
      <c r="M17" s="337">
        <f t="shared" si="10"/>
        <v>0.32978239184227814</v>
      </c>
      <c r="N17" s="332">
        <f t="shared" si="10"/>
        <v>0.34841370368479513</v>
      </c>
      <c r="O17" s="329">
        <f t="shared" si="10"/>
        <v>0.45548327638771235</v>
      </c>
      <c r="P17" s="337">
        <f t="shared" si="10"/>
        <v>0.31936328917159695</v>
      </c>
      <c r="Q17" s="330">
        <f t="shared" si="10"/>
        <v>0.34083324263838488</v>
      </c>
      <c r="R17"/>
      <c r="S17" s="319">
        <f t="shared" si="1"/>
        <v>3.1368640339062205E-2</v>
      </c>
      <c r="T17" s="323">
        <f t="shared" si="1"/>
        <v>-0.17606753111397175</v>
      </c>
      <c r="U17" s="209">
        <f t="shared" si="1"/>
        <v>-0.13959085325223622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1301.6500000000001</v>
      </c>
      <c r="F18" s="154">
        <f t="shared" si="8"/>
        <v>14764.039999999997</v>
      </c>
      <c r="G18" s="119">
        <f t="shared" si="8"/>
        <v>16065.689999999995</v>
      </c>
      <c r="H18" s="19">
        <f>H10+H14</f>
        <v>1964.2799999999997</v>
      </c>
      <c r="I18" s="154">
        <f t="shared" si="9"/>
        <v>11773.830000000005</v>
      </c>
      <c r="J18" s="20">
        <f t="shared" si="9"/>
        <v>13738.110000000004</v>
      </c>
      <c r="L18" s="338">
        <f t="shared" ref="L18:Q18" si="11">E18/E16</f>
        <v>0.11077778061463309</v>
      </c>
      <c r="M18" s="339">
        <f t="shared" si="11"/>
        <v>0.18656583074516697</v>
      </c>
      <c r="N18" s="316">
        <f t="shared" si="11"/>
        <v>0.17676764453723962</v>
      </c>
      <c r="O18" s="338">
        <f t="shared" si="11"/>
        <v>0.15578989445232266</v>
      </c>
      <c r="P18" s="339">
        <f t="shared" si="11"/>
        <v>0.17486808957343994</v>
      </c>
      <c r="Q18" s="340">
        <f t="shared" si="11"/>
        <v>0.17185892119297014</v>
      </c>
      <c r="S18" s="319">
        <f t="shared" si="1"/>
        <v>0.50906925824914506</v>
      </c>
      <c r="T18" s="323">
        <f t="shared" si="1"/>
        <v>-0.20253331743885769</v>
      </c>
      <c r="U18" s="209">
        <f t="shared" si="1"/>
        <v>-0.14487893143711794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4880.1499999999996</v>
      </c>
      <c r="F19" s="155">
        <f t="shared" si="8"/>
        <v>38274.18</v>
      </c>
      <c r="G19" s="123">
        <f t="shared" si="8"/>
        <v>43154.33</v>
      </c>
      <c r="H19" s="21">
        <f>H11+H15</f>
        <v>4901.2699999999995</v>
      </c>
      <c r="I19" s="155">
        <f t="shared" si="9"/>
        <v>34053.29</v>
      </c>
      <c r="J19" s="22">
        <f t="shared" si="9"/>
        <v>38954.559999999998</v>
      </c>
      <c r="L19" s="341">
        <f t="shared" ref="L19:Q19" si="12">E19/E16</f>
        <v>0.41532838018399848</v>
      </c>
      <c r="M19" s="342">
        <f t="shared" si="12"/>
        <v>0.48365177741255483</v>
      </c>
      <c r="N19" s="344">
        <f t="shared" si="12"/>
        <v>0.47481865177796528</v>
      </c>
      <c r="O19" s="341">
        <f t="shared" si="12"/>
        <v>0.38872682915996476</v>
      </c>
      <c r="P19" s="342">
        <f t="shared" si="12"/>
        <v>0.50576862125496325</v>
      </c>
      <c r="Q19" s="343">
        <f t="shared" si="12"/>
        <v>0.48730783616864504</v>
      </c>
      <c r="S19" s="325">
        <f t="shared" si="1"/>
        <v>4.3277358277921561E-3</v>
      </c>
      <c r="T19" s="326">
        <f t="shared" si="1"/>
        <v>-0.11028035087884311</v>
      </c>
      <c r="U19" s="208">
        <f t="shared" si="1"/>
        <v>-9.731978227909005E-2</v>
      </c>
    </row>
    <row r="20" spans="1:33" ht="6.75" customHeight="1"/>
    <row r="22" spans="1:33" ht="25.5" customHeight="1">
      <c r="A22" s="1" t="s">
        <v>125</v>
      </c>
    </row>
    <row r="23" spans="1:33" ht="15.75" thickBot="1"/>
    <row r="24" spans="1:33" ht="21.75" customHeight="1">
      <c r="A24" s="420" t="s">
        <v>16</v>
      </c>
      <c r="B24" s="421"/>
      <c r="C24" s="421"/>
      <c r="D24" s="421"/>
      <c r="E24" s="445" t="str">
        <f>E5</f>
        <v>jan</v>
      </c>
      <c r="F24" s="473"/>
      <c r="G24" s="473"/>
      <c r="H24" s="473"/>
      <c r="I24" s="473"/>
      <c r="J24" s="446"/>
      <c r="L24" s="477" t="s">
        <v>122</v>
      </c>
      <c r="M24" s="473"/>
      <c r="N24" s="473"/>
      <c r="O24" s="473"/>
      <c r="P24" s="473"/>
      <c r="Q24" s="446"/>
      <c r="S24" s="479" t="s">
        <v>149</v>
      </c>
      <c r="T24" s="479"/>
      <c r="U24" s="479"/>
    </row>
    <row r="25" spans="1:33" ht="18.75" customHeight="1">
      <c r="A25" s="422"/>
      <c r="B25" s="423"/>
      <c r="C25" s="423"/>
      <c r="D25" s="423"/>
      <c r="E25" s="471">
        <f>E6</f>
        <v>2025</v>
      </c>
      <c r="F25" s="469"/>
      <c r="G25" s="470"/>
      <c r="H25" s="474">
        <f>H6</f>
        <v>2026</v>
      </c>
      <c r="I25" s="475"/>
      <c r="J25" s="476"/>
      <c r="L25" s="468">
        <f>E25</f>
        <v>2025</v>
      </c>
      <c r="M25" s="469"/>
      <c r="N25" s="470"/>
      <c r="O25" s="471">
        <f>H25</f>
        <v>2026</v>
      </c>
      <c r="P25" s="469"/>
      <c r="Q25" s="472"/>
      <c r="S25" s="482" t="s">
        <v>121</v>
      </c>
      <c r="T25" s="481" t="s">
        <v>120</v>
      </c>
      <c r="U25" s="423" t="s">
        <v>12</v>
      </c>
    </row>
    <row r="26" spans="1:33" ht="18.75" customHeight="1" thickBot="1">
      <c r="A26" s="454"/>
      <c r="B26" s="462"/>
      <c r="C26" s="462"/>
      <c r="D26" s="462"/>
      <c r="E26" s="99" t="s">
        <v>29</v>
      </c>
      <c r="F26" s="160" t="s">
        <v>30</v>
      </c>
      <c r="G26" s="134" t="s">
        <v>12</v>
      </c>
      <c r="H26" s="345" t="s">
        <v>29</v>
      </c>
      <c r="I26" s="346" t="s">
        <v>30</v>
      </c>
      <c r="J26" s="347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44"/>
      <c r="T26" s="434"/>
      <c r="U26" s="462"/>
    </row>
    <row r="27" spans="1:33" ht="24" customHeight="1" thickBot="1">
      <c r="A27" s="12" t="s">
        <v>20</v>
      </c>
      <c r="B27" s="13"/>
      <c r="C27" s="13"/>
      <c r="D27" s="13"/>
      <c r="E27" s="17">
        <v>826.28199999999993</v>
      </c>
      <c r="F27" s="333">
        <v>2866.4650000000001</v>
      </c>
      <c r="G27" s="162">
        <v>3692.7469999999998</v>
      </c>
      <c r="H27" s="17">
        <v>1192.135</v>
      </c>
      <c r="I27" s="333">
        <v>2509.404</v>
      </c>
      <c r="J27" s="18">
        <v>3701.5389999999998</v>
      </c>
      <c r="L27" s="327">
        <f t="shared" ref="L27:Q27" si="13">E27/E35</f>
        <v>0.51392280354323994</v>
      </c>
      <c r="M27" s="336">
        <f t="shared" si="13"/>
        <v>0.30522629614414559</v>
      </c>
      <c r="N27" s="331">
        <f t="shared" si="13"/>
        <v>0.33573259634994662</v>
      </c>
      <c r="O27" s="327">
        <f t="shared" si="13"/>
        <v>0.63915313221948133</v>
      </c>
      <c r="P27" s="336">
        <f t="shared" si="13"/>
        <v>0.31359365205681317</v>
      </c>
      <c r="Q27" s="328">
        <f t="shared" si="13"/>
        <v>0.37513315490500054</v>
      </c>
      <c r="S27" s="318">
        <f t="shared" ref="S27:U38" si="14">(H27-E27)/E27</f>
        <v>0.44277014384919444</v>
      </c>
      <c r="T27" s="322">
        <f t="shared" si="14"/>
        <v>-0.12456492578838399</v>
      </c>
      <c r="U27" s="164">
        <f t="shared" si="14"/>
        <v>2.3808833911448351E-3</v>
      </c>
    </row>
    <row r="28" spans="1:33" ht="24" customHeight="1">
      <c r="A28" s="46"/>
      <c r="B28" s="177" t="s">
        <v>33</v>
      </c>
      <c r="C28" s="177"/>
      <c r="D28" s="178"/>
      <c r="E28" s="39">
        <v>426.74599999999998</v>
      </c>
      <c r="F28" s="153">
        <v>1352.0920000000001</v>
      </c>
      <c r="G28" s="112">
        <v>1778.8380000000002</v>
      </c>
      <c r="H28" s="39">
        <v>592.32400000000007</v>
      </c>
      <c r="I28" s="153">
        <v>1386.7090000000001</v>
      </c>
      <c r="J28" s="20">
        <v>1979.0330000000001</v>
      </c>
      <c r="L28" s="338">
        <f t="shared" ref="L28:Q28" si="15">E28/E27</f>
        <v>0.5164653229769014</v>
      </c>
      <c r="M28" s="339">
        <f t="shared" si="15"/>
        <v>0.47169318306694835</v>
      </c>
      <c r="N28" s="340">
        <f t="shared" si="15"/>
        <v>0.48171131138959705</v>
      </c>
      <c r="O28" s="338">
        <f t="shared" si="15"/>
        <v>0.49685983550520713</v>
      </c>
      <c r="P28" s="339">
        <f t="shared" si="15"/>
        <v>0.55260492132793282</v>
      </c>
      <c r="Q28" s="340">
        <f t="shared" si="15"/>
        <v>0.53465139770241521</v>
      </c>
      <c r="S28" s="319">
        <f t="shared" si="14"/>
        <v>0.38800129350948831</v>
      </c>
      <c r="T28" s="323">
        <f t="shared" si="14"/>
        <v>2.5602547755626065E-2</v>
      </c>
      <c r="U28" s="209">
        <f t="shared" si="14"/>
        <v>0.11254256992486102</v>
      </c>
    </row>
    <row r="29" spans="1:33" ht="24" customHeight="1">
      <c r="A29" s="8"/>
      <c r="B29" t="s">
        <v>37</v>
      </c>
      <c r="E29" s="19">
        <v>108.816</v>
      </c>
      <c r="F29" s="154">
        <v>736.846</v>
      </c>
      <c r="G29" s="119">
        <v>845.66200000000003</v>
      </c>
      <c r="H29" s="19">
        <v>257.62699999999995</v>
      </c>
      <c r="I29" s="154">
        <v>738.34599999999989</v>
      </c>
      <c r="J29" s="20">
        <v>995.97299999999984</v>
      </c>
      <c r="L29" s="338">
        <f t="shared" ref="L29:Q29" si="16">E29/E27</f>
        <v>0.13169353804149189</v>
      </c>
      <c r="M29" s="339">
        <f t="shared" si="16"/>
        <v>0.25705738601378353</v>
      </c>
      <c r="N29" s="340">
        <f t="shared" si="16"/>
        <v>0.22900621136514362</v>
      </c>
      <c r="O29" s="338">
        <f t="shared" si="16"/>
        <v>0.21610555851476548</v>
      </c>
      <c r="P29" s="339">
        <f t="shared" si="16"/>
        <v>0.29423161834443551</v>
      </c>
      <c r="Q29" s="340">
        <f t="shared" si="16"/>
        <v>0.26906997332731059</v>
      </c>
      <c r="S29" s="319">
        <f t="shared" si="14"/>
        <v>1.3675470519041313</v>
      </c>
      <c r="T29" s="323">
        <f t="shared" si="14"/>
        <v>2.0357035255669249E-3</v>
      </c>
      <c r="U29" s="209">
        <f t="shared" si="14"/>
        <v>0.17774359022871999</v>
      </c>
    </row>
    <row r="30" spans="1:33" ht="24" customHeight="1" thickBot="1">
      <c r="A30" s="8"/>
      <c r="B30" t="s">
        <v>36</v>
      </c>
      <c r="E30" s="19">
        <v>290.71999999999997</v>
      </c>
      <c r="F30" s="154">
        <v>777.52699999999993</v>
      </c>
      <c r="G30" s="119">
        <v>1068.2469999999998</v>
      </c>
      <c r="H30" s="19">
        <v>342.18400000000003</v>
      </c>
      <c r="I30" s="154">
        <v>384.34899999999999</v>
      </c>
      <c r="J30" s="20">
        <v>726.53300000000002</v>
      </c>
      <c r="L30" s="338">
        <f t="shared" ref="L30:Q30" si="17">E30/E27</f>
        <v>0.35184113898160674</v>
      </c>
      <c r="M30" s="339">
        <f t="shared" si="17"/>
        <v>0.27124943091926812</v>
      </c>
      <c r="N30" s="340">
        <f t="shared" si="17"/>
        <v>0.28928247724525941</v>
      </c>
      <c r="O30" s="338">
        <f t="shared" si="17"/>
        <v>0.28703460598002745</v>
      </c>
      <c r="P30" s="339">
        <f t="shared" si="17"/>
        <v>0.15316346032763159</v>
      </c>
      <c r="Q30" s="340">
        <f t="shared" si="17"/>
        <v>0.19627862897027426</v>
      </c>
      <c r="S30" s="319">
        <f t="shared" si="14"/>
        <v>0.17702256466703378</v>
      </c>
      <c r="T30" s="323">
        <f t="shared" si="14"/>
        <v>-0.50567761634001129</v>
      </c>
      <c r="U30" s="209">
        <f t="shared" si="14"/>
        <v>-0.31988294841923254</v>
      </c>
    </row>
    <row r="31" spans="1:33" ht="24" customHeight="1" thickBot="1">
      <c r="A31" s="12" t="s">
        <v>21</v>
      </c>
      <c r="B31" s="13"/>
      <c r="C31" s="13"/>
      <c r="D31" s="13"/>
      <c r="E31" s="17">
        <v>781.51199999999994</v>
      </c>
      <c r="F31" s="333">
        <v>6524.813000000001</v>
      </c>
      <c r="G31" s="162">
        <v>7306.3250000000007</v>
      </c>
      <c r="H31" s="17">
        <v>673.0440000000001</v>
      </c>
      <c r="I31" s="333">
        <v>5492.6840000000011</v>
      </c>
      <c r="J31" s="18">
        <v>6165.728000000001</v>
      </c>
      <c r="L31" s="327">
        <f t="shared" ref="L31:Q31" si="18">E31/E35</f>
        <v>0.48607719645676001</v>
      </c>
      <c r="M31" s="336">
        <f t="shared" si="18"/>
        <v>0.69477370385585424</v>
      </c>
      <c r="N31" s="328">
        <f t="shared" si="18"/>
        <v>0.66426740365005343</v>
      </c>
      <c r="O31" s="327">
        <f t="shared" si="18"/>
        <v>0.36084686778051867</v>
      </c>
      <c r="P31" s="336">
        <f t="shared" si="18"/>
        <v>0.68640634794318689</v>
      </c>
      <c r="Q31" s="328">
        <f t="shared" si="18"/>
        <v>0.62486684509499957</v>
      </c>
      <c r="S31" s="320">
        <f t="shared" si="14"/>
        <v>-0.13879249454902784</v>
      </c>
      <c r="T31" s="324">
        <f t="shared" si="14"/>
        <v>-0.15818522308608687</v>
      </c>
      <c r="U31" s="321">
        <f t="shared" si="14"/>
        <v>-0.15611090390859969</v>
      </c>
    </row>
    <row r="32" spans="1:33" ht="24" customHeight="1">
      <c r="A32" s="46"/>
      <c r="B32" s="3" t="s">
        <v>33</v>
      </c>
      <c r="C32" s="3"/>
      <c r="D32" s="3"/>
      <c r="E32" s="19">
        <v>517.7589999999999</v>
      </c>
      <c r="F32" s="154">
        <v>3658.9510000000014</v>
      </c>
      <c r="G32" s="119">
        <v>4176.7100000000009</v>
      </c>
      <c r="H32" s="19">
        <v>470.21600000000012</v>
      </c>
      <c r="I32" s="154">
        <v>2547.9540000000011</v>
      </c>
      <c r="J32" s="20">
        <v>3018.170000000001</v>
      </c>
      <c r="L32" s="329">
        <f>E32/G32</f>
        <v>0.12396335872014091</v>
      </c>
      <c r="M32" s="337">
        <f>F32/G32</f>
        <v>0.87603664127985914</v>
      </c>
      <c r="N32" s="330">
        <f t="shared" ref="N32:N34" si="19">L32+M32</f>
        <v>1</v>
      </c>
      <c r="O32" s="329">
        <f>H32/J32</f>
        <v>0.1557950678722537</v>
      </c>
      <c r="P32" s="337">
        <f>I32/J32</f>
        <v>0.84420493212774639</v>
      </c>
      <c r="Q32" s="330">
        <f t="shared" ref="Q32:Q34" si="20">O32+P32</f>
        <v>1</v>
      </c>
      <c r="S32" s="319">
        <f t="shared" si="14"/>
        <v>-9.1824574753890886E-2</v>
      </c>
      <c r="T32" s="323">
        <f t="shared" si="14"/>
        <v>-0.30363811923144091</v>
      </c>
      <c r="U32" s="209">
        <f t="shared" si="14"/>
        <v>-0.27738100083558581</v>
      </c>
    </row>
    <row r="33" spans="1:21" ht="24" customHeight="1">
      <c r="A33" s="8"/>
      <c r="B33" s="3" t="s">
        <v>37</v>
      </c>
      <c r="D33" s="3"/>
      <c r="E33" s="19">
        <v>55.01400000000001</v>
      </c>
      <c r="F33" s="154">
        <v>792.40599999999972</v>
      </c>
      <c r="G33" s="119">
        <v>847.41999999999973</v>
      </c>
      <c r="H33" s="19">
        <v>73.685000000000002</v>
      </c>
      <c r="I33" s="154">
        <v>614.27099999999996</v>
      </c>
      <c r="J33" s="20">
        <v>687.9559999999999</v>
      </c>
      <c r="L33" s="338">
        <f>E33/G33</f>
        <v>6.4919402421467542E-2</v>
      </c>
      <c r="M33" s="339">
        <f>F33/G33</f>
        <v>0.93508059757853246</v>
      </c>
      <c r="N33" s="340">
        <f t="shared" si="19"/>
        <v>1</v>
      </c>
      <c r="O33" s="338">
        <f>H33/J33</f>
        <v>0.10710714057294364</v>
      </c>
      <c r="P33" s="339">
        <f>I33/J33</f>
        <v>0.89289285942705643</v>
      </c>
      <c r="Q33" s="340">
        <f t="shared" si="20"/>
        <v>1</v>
      </c>
      <c r="S33" s="319">
        <f t="shared" si="14"/>
        <v>0.33938633802304846</v>
      </c>
      <c r="T33" s="323">
        <f t="shared" si="14"/>
        <v>-0.22480268953036678</v>
      </c>
      <c r="U33" s="209">
        <f t="shared" si="14"/>
        <v>-0.18817587500885025</v>
      </c>
    </row>
    <row r="34" spans="1:21" ht="24" customHeight="1" thickBot="1">
      <c r="A34" s="8"/>
      <c r="B34" t="s">
        <v>36</v>
      </c>
      <c r="E34" s="19">
        <v>208.739</v>
      </c>
      <c r="F34" s="154">
        <v>2073.4560000000001</v>
      </c>
      <c r="G34" s="119">
        <v>2282.1950000000002</v>
      </c>
      <c r="H34" s="19">
        <v>129.143</v>
      </c>
      <c r="I34" s="154">
        <v>2330.4589999999998</v>
      </c>
      <c r="J34" s="20">
        <v>2459.6019999999999</v>
      </c>
      <c r="L34" s="341">
        <f>E34/G34</f>
        <v>9.1464138691040864E-2</v>
      </c>
      <c r="M34" s="342">
        <f>F34/G34</f>
        <v>0.90853586130895914</v>
      </c>
      <c r="N34" s="343">
        <f t="shared" si="19"/>
        <v>1</v>
      </c>
      <c r="O34" s="341">
        <f>H34/J34</f>
        <v>5.2505649287974236E-2</v>
      </c>
      <c r="P34" s="342">
        <f>I34/J34</f>
        <v>0.9474943507120257</v>
      </c>
      <c r="Q34" s="343">
        <f t="shared" si="20"/>
        <v>0.99999999999999989</v>
      </c>
      <c r="S34" s="319">
        <f t="shared" si="14"/>
        <v>-0.38131829701205811</v>
      </c>
      <c r="T34" s="323">
        <f t="shared" si="14"/>
        <v>0.12394909754535408</v>
      </c>
      <c r="U34" s="209">
        <f t="shared" si="14"/>
        <v>7.7735250493494071E-2</v>
      </c>
    </row>
    <row r="35" spans="1:21" ht="24" customHeight="1" thickBot="1">
      <c r="A35" s="12" t="s">
        <v>12</v>
      </c>
      <c r="B35" s="13"/>
      <c r="C35" s="13"/>
      <c r="D35" s="13"/>
      <c r="E35" s="17">
        <v>1607.7939999999999</v>
      </c>
      <c r="F35" s="333">
        <v>9391.2780000000021</v>
      </c>
      <c r="G35" s="162">
        <v>10999.072</v>
      </c>
      <c r="H35" s="17">
        <v>1865.1790000000001</v>
      </c>
      <c r="I35" s="333">
        <v>8002.0880000000006</v>
      </c>
      <c r="J35" s="18">
        <v>9867.2669999999998</v>
      </c>
      <c r="L35" s="327">
        <f>L27+L31</f>
        <v>1</v>
      </c>
      <c r="M35" s="336">
        <f t="shared" ref="M35:Q35" si="21">M27+M31</f>
        <v>0.99999999999999978</v>
      </c>
      <c r="N35" s="331">
        <f t="shared" si="21"/>
        <v>1</v>
      </c>
      <c r="O35" s="327">
        <f t="shared" si="21"/>
        <v>1</v>
      </c>
      <c r="P35" s="336">
        <f t="shared" si="21"/>
        <v>1</v>
      </c>
      <c r="Q35" s="328">
        <f t="shared" si="21"/>
        <v>1</v>
      </c>
      <c r="S35" s="320">
        <f t="shared" si="14"/>
        <v>0.16008580701259006</v>
      </c>
      <c r="T35" s="324">
        <f t="shared" si="14"/>
        <v>-0.14792342426664412</v>
      </c>
      <c r="U35" s="321">
        <f t="shared" si="14"/>
        <v>-0.10290004465831301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944.50499999999988</v>
      </c>
      <c r="F36" s="335">
        <f t="shared" ref="F36:G38" si="22">F28+F32</f>
        <v>5011.0430000000015</v>
      </c>
      <c r="G36" s="317">
        <f t="shared" si="22"/>
        <v>5955.5480000000007</v>
      </c>
      <c r="H36" s="180">
        <f>H28+H32</f>
        <v>1062.5400000000002</v>
      </c>
      <c r="I36" s="335">
        <f t="shared" ref="I36:J38" si="23">I28+I32</f>
        <v>3934.6630000000014</v>
      </c>
      <c r="J36" s="349">
        <f t="shared" si="23"/>
        <v>4997.2030000000013</v>
      </c>
      <c r="L36" s="329">
        <f>E36/E35</f>
        <v>0.58745398975241847</v>
      </c>
      <c r="M36" s="337">
        <f t="shared" ref="M36:Q36" si="24">F36/F35</f>
        <v>0.53358477940914972</v>
      </c>
      <c r="N36" s="332">
        <f t="shared" si="24"/>
        <v>0.54145913400694168</v>
      </c>
      <c r="O36" s="329">
        <f t="shared" si="24"/>
        <v>0.56967186527405689</v>
      </c>
      <c r="P36" s="337">
        <f t="shared" si="24"/>
        <v>0.49170454011503012</v>
      </c>
      <c r="Q36" s="330">
        <f t="shared" si="24"/>
        <v>0.50644246274069626</v>
      </c>
      <c r="S36" s="319">
        <f t="shared" si="14"/>
        <v>0.12497022249749903</v>
      </c>
      <c r="T36" s="323">
        <f t="shared" si="14"/>
        <v>-0.21480158921007059</v>
      </c>
      <c r="U36" s="209">
        <f t="shared" si="14"/>
        <v>-0.1609163422072997</v>
      </c>
    </row>
    <row r="37" spans="1:21" ht="24" customHeight="1">
      <c r="A37" s="8"/>
      <c r="B37" s="3" t="s">
        <v>37</v>
      </c>
      <c r="C37" s="3"/>
      <c r="D37" s="183"/>
      <c r="E37" s="19">
        <f>E29+E33</f>
        <v>163.83000000000001</v>
      </c>
      <c r="F37" s="154">
        <f t="shared" si="22"/>
        <v>1529.2519999999997</v>
      </c>
      <c r="G37" s="119">
        <f t="shared" si="22"/>
        <v>1693.0819999999999</v>
      </c>
      <c r="H37" s="19">
        <f>H29+H33</f>
        <v>331.31199999999995</v>
      </c>
      <c r="I37" s="154">
        <f t="shared" si="23"/>
        <v>1352.6169999999997</v>
      </c>
      <c r="J37" s="20">
        <f t="shared" si="23"/>
        <v>1683.9289999999996</v>
      </c>
      <c r="L37" s="338">
        <f>E37/E35</f>
        <v>0.10189738237610044</v>
      </c>
      <c r="M37" s="339">
        <f t="shared" ref="M37:Q37" si="25">F37/F35</f>
        <v>0.16283747536810211</v>
      </c>
      <c r="N37" s="316">
        <f t="shared" si="25"/>
        <v>0.15392953150956734</v>
      </c>
      <c r="O37" s="338">
        <f t="shared" si="25"/>
        <v>0.17763013630327165</v>
      </c>
      <c r="P37" s="339">
        <f t="shared" si="25"/>
        <v>0.16903300738507246</v>
      </c>
      <c r="Q37" s="340">
        <f t="shared" si="25"/>
        <v>0.17065809610705779</v>
      </c>
      <c r="S37" s="319">
        <f t="shared" si="14"/>
        <v>1.0222913996215586</v>
      </c>
      <c r="T37" s="323">
        <f t="shared" si="14"/>
        <v>-0.11550418112907489</v>
      </c>
      <c r="U37" s="209">
        <f t="shared" si="14"/>
        <v>-5.4061173646641142E-3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499.45899999999995</v>
      </c>
      <c r="F38" s="155">
        <f t="shared" si="22"/>
        <v>2850.9830000000002</v>
      </c>
      <c r="G38" s="123">
        <f t="shared" si="22"/>
        <v>3350.442</v>
      </c>
      <c r="H38" s="21">
        <f>H30+H34</f>
        <v>471.327</v>
      </c>
      <c r="I38" s="155">
        <f t="shared" si="23"/>
        <v>2714.808</v>
      </c>
      <c r="J38" s="22">
        <f t="shared" si="23"/>
        <v>3186.1349999999998</v>
      </c>
      <c r="L38" s="341">
        <f>E38/E35</f>
        <v>0.31064862787148106</v>
      </c>
      <c r="M38" s="342">
        <f t="shared" ref="M38:Q38" si="26">F38/F35</f>
        <v>0.30357774522274811</v>
      </c>
      <c r="N38" s="344">
        <f t="shared" si="26"/>
        <v>0.30461133448349098</v>
      </c>
      <c r="O38" s="341">
        <f t="shared" si="26"/>
        <v>0.25269799842267149</v>
      </c>
      <c r="P38" s="342">
        <f t="shared" si="26"/>
        <v>0.3392624524998975</v>
      </c>
      <c r="Q38" s="343">
        <f t="shared" si="26"/>
        <v>0.32289944115224611</v>
      </c>
      <c r="S38" s="325">
        <f t="shared" si="14"/>
        <v>-5.6324943588963158E-2</v>
      </c>
      <c r="T38" s="326">
        <f t="shared" si="14"/>
        <v>-4.7764227285816918E-2</v>
      </c>
      <c r="U38" s="208">
        <f t="shared" si="14"/>
        <v>-4.9040395267251381E-2</v>
      </c>
    </row>
    <row r="41" spans="1:21">
      <c r="A41" s="1" t="s">
        <v>124</v>
      </c>
    </row>
    <row r="42" spans="1:21" ht="15.75" thickBot="1"/>
    <row r="43" spans="1:21" ht="22.5" customHeight="1">
      <c r="A43" s="420" t="s">
        <v>16</v>
      </c>
      <c r="B43" s="421"/>
      <c r="C43" s="421"/>
      <c r="D43" s="421"/>
      <c r="E43" s="445" t="str">
        <f>E24</f>
        <v>jan</v>
      </c>
      <c r="F43" s="473"/>
      <c r="G43" s="473"/>
      <c r="H43" s="473"/>
      <c r="I43" s="473"/>
      <c r="J43" s="446"/>
      <c r="L43" s="478" t="s">
        <v>149</v>
      </c>
      <c r="M43" s="479"/>
      <c r="N43" s="479"/>
    </row>
    <row r="44" spans="1:21" ht="18.75" customHeight="1">
      <c r="A44" s="422"/>
      <c r="B44" s="423"/>
      <c r="C44" s="423"/>
      <c r="D44" s="423"/>
      <c r="E44" s="471">
        <f>E25</f>
        <v>2025</v>
      </c>
      <c r="F44" s="469"/>
      <c r="G44" s="470"/>
      <c r="H44" s="474">
        <f>H25</f>
        <v>2026</v>
      </c>
      <c r="I44" s="475"/>
      <c r="J44" s="476"/>
      <c r="L44" s="480" t="s">
        <v>121</v>
      </c>
      <c r="M44" s="481" t="s">
        <v>120</v>
      </c>
      <c r="N44" s="423" t="s">
        <v>12</v>
      </c>
      <c r="S44" t="s">
        <v>127</v>
      </c>
    </row>
    <row r="45" spans="1:21" ht="18.75" customHeight="1" thickBot="1">
      <c r="A45" s="454"/>
      <c r="B45" s="462"/>
      <c r="C45" s="462"/>
      <c r="D45" s="462"/>
      <c r="E45" s="99" t="s">
        <v>29</v>
      </c>
      <c r="F45" s="160" t="s">
        <v>30</v>
      </c>
      <c r="G45" s="134" t="s">
        <v>12</v>
      </c>
      <c r="H45" s="345" t="s">
        <v>29</v>
      </c>
      <c r="I45" s="346" t="s">
        <v>30</v>
      </c>
      <c r="J45" s="347" t="s">
        <v>12</v>
      </c>
      <c r="L45" s="436"/>
      <c r="M45" s="434"/>
      <c r="N45" s="462"/>
    </row>
    <row r="46" spans="1:21" ht="24" customHeight="1" thickBot="1">
      <c r="A46" s="12" t="s">
        <v>20</v>
      </c>
      <c r="B46" s="13"/>
      <c r="C46" s="13"/>
      <c r="D46" s="13"/>
      <c r="E46" s="351">
        <f>(E27/E8)*10</f>
        <v>1.2852818566450972</v>
      </c>
      <c r="F46" s="352">
        <f t="shared" ref="F46:J46" si="27">(F27/F8)*10</f>
        <v>1.130892380260647</v>
      </c>
      <c r="G46" s="353">
        <f t="shared" si="27"/>
        <v>1.1621281399357306</v>
      </c>
      <c r="H46" s="351">
        <f t="shared" si="27"/>
        <v>1.3989551270241185</v>
      </c>
      <c r="I46" s="352">
        <f t="shared" si="27"/>
        <v>1.4845118582102355</v>
      </c>
      <c r="J46" s="354">
        <f t="shared" si="27"/>
        <v>1.4558366774157134</v>
      </c>
      <c r="L46" s="358">
        <f>(H46-E46)/E46</f>
        <v>8.8442289752487899E-2</v>
      </c>
      <c r="M46" s="322">
        <f>(I46-F46)/F46</f>
        <v>0.31269065396663703</v>
      </c>
      <c r="N46" s="164">
        <f>(J46-G46)/G46</f>
        <v>0.25273334960826765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57" si="28">(E28/E9)*10</f>
        <v>1.6466570715275184</v>
      </c>
      <c r="F47" s="156">
        <f t="shared" si="28"/>
        <v>2.3614811347611862</v>
      </c>
      <c r="G47" s="355">
        <f t="shared" si="28"/>
        <v>2.1387462126677246</v>
      </c>
      <c r="H47" s="124">
        <f t="shared" si="28"/>
        <v>1.8891738109818332</v>
      </c>
      <c r="I47" s="156">
        <f t="shared" si="28"/>
        <v>2.2355925563489158</v>
      </c>
      <c r="J47" s="356">
        <f t="shared" si="28"/>
        <v>2.1192806345528008</v>
      </c>
      <c r="L47" s="319">
        <f t="shared" ref="L47:N57" si="29">(H47-E47)/E47</f>
        <v>0.14727823032961238</v>
      </c>
      <c r="M47" s="323">
        <f t="shared" si="29"/>
        <v>-5.3309161169733957E-2</v>
      </c>
      <c r="N47" s="209">
        <f t="shared" si="29"/>
        <v>-9.1013968836647311E-3</v>
      </c>
    </row>
    <row r="48" spans="1:21" ht="24" customHeight="1">
      <c r="A48" s="8"/>
      <c r="B48" t="s">
        <v>37</v>
      </c>
      <c r="E48" s="125">
        <f t="shared" si="28"/>
        <v>1.4029912325941205</v>
      </c>
      <c r="F48" s="157">
        <f t="shared" si="28"/>
        <v>1.1461338285915166</v>
      </c>
      <c r="G48" s="357">
        <f t="shared" si="28"/>
        <v>1.1737855277969402</v>
      </c>
      <c r="H48" s="125">
        <f t="shared" si="28"/>
        <v>2.0996495517522411</v>
      </c>
      <c r="I48" s="157">
        <f t="shared" si="28"/>
        <v>1.504452151091948</v>
      </c>
      <c r="J48" s="356">
        <f t="shared" si="28"/>
        <v>1.6234966763057597</v>
      </c>
      <c r="L48" s="319">
        <f t="shared" si="29"/>
        <v>0.49655215440655637</v>
      </c>
      <c r="M48" s="323">
        <f t="shared" si="29"/>
        <v>0.31263218444635615</v>
      </c>
      <c r="N48" s="209">
        <f t="shared" si="29"/>
        <v>0.38312889182819904</v>
      </c>
    </row>
    <row r="49" spans="1:14" ht="24" customHeight="1" thickBot="1">
      <c r="A49" s="8"/>
      <c r="B49" t="s">
        <v>36</v>
      </c>
      <c r="E49" s="125">
        <f t="shared" si="28"/>
        <v>0.94956575135304622</v>
      </c>
      <c r="F49" s="157">
        <f t="shared" si="28"/>
        <v>0.58937717692450542</v>
      </c>
      <c r="G49" s="357">
        <f t="shared" si="28"/>
        <v>0.65722260913648101</v>
      </c>
      <c r="H49" s="125">
        <f t="shared" si="28"/>
        <v>0.82270601670974342</v>
      </c>
      <c r="I49" s="157">
        <f t="shared" si="28"/>
        <v>0.66343821904306532</v>
      </c>
      <c r="J49" s="356">
        <f t="shared" si="28"/>
        <v>0.72999756845991071</v>
      </c>
      <c r="L49" s="319">
        <f t="shared" si="29"/>
        <v>-0.13359763077231779</v>
      </c>
      <c r="M49" s="323">
        <f t="shared" si="29"/>
        <v>0.12565984062196989</v>
      </c>
      <c r="N49" s="209">
        <f t="shared" si="29"/>
        <v>0.11073106480473652</v>
      </c>
    </row>
    <row r="50" spans="1:14" ht="24" customHeight="1" thickBot="1">
      <c r="A50" s="12" t="s">
        <v>21</v>
      </c>
      <c r="B50" s="13"/>
      <c r="C50" s="13"/>
      <c r="D50" s="13"/>
      <c r="E50" s="351">
        <f t="shared" si="28"/>
        <v>1.4686486384905939</v>
      </c>
      <c r="F50" s="352">
        <f t="shared" si="28"/>
        <v>1.2130410201809338</v>
      </c>
      <c r="G50" s="353">
        <f t="shared" si="28"/>
        <v>1.2360516858429997</v>
      </c>
      <c r="H50" s="351">
        <f t="shared" si="28"/>
        <v>1.6468285330481955</v>
      </c>
      <c r="I50" s="352">
        <f t="shared" si="28"/>
        <v>1.0892589281535594</v>
      </c>
      <c r="J50" s="354">
        <f t="shared" si="28"/>
        <v>1.1310608024282007</v>
      </c>
      <c r="L50" s="320">
        <f t="shared" si="29"/>
        <v>0.12132234347129231</v>
      </c>
      <c r="M50" s="324">
        <f t="shared" si="29"/>
        <v>-0.10204279160230827</v>
      </c>
      <c r="N50" s="321">
        <f t="shared" si="29"/>
        <v>-8.4940528472475782E-2</v>
      </c>
    </row>
    <row r="51" spans="1:14" ht="24" customHeight="1">
      <c r="A51" s="46"/>
      <c r="B51" s="3" t="s">
        <v>33</v>
      </c>
      <c r="C51" s="3"/>
      <c r="D51" s="3"/>
      <c r="E51" s="125">
        <f t="shared" si="28"/>
        <v>1.7393666161634815</v>
      </c>
      <c r="F51" s="157">
        <f t="shared" si="28"/>
        <v>1.7960695052373397</v>
      </c>
      <c r="G51" s="357">
        <f t="shared" si="28"/>
        <v>1.7888404921901446</v>
      </c>
      <c r="H51" s="125">
        <f t="shared" si="28"/>
        <v>1.8032451171762653</v>
      </c>
      <c r="I51" s="157">
        <f t="shared" si="28"/>
        <v>1.6653522695409548</v>
      </c>
      <c r="J51" s="356">
        <f t="shared" si="28"/>
        <v>1.6854317209645175</v>
      </c>
      <c r="L51" s="319">
        <f t="shared" si="29"/>
        <v>3.6725150649194661E-2</v>
      </c>
      <c r="M51" s="323">
        <f t="shared" si="29"/>
        <v>-7.2779608648336436E-2</v>
      </c>
      <c r="N51" s="209">
        <f t="shared" si="29"/>
        <v>-5.7807709338589398E-2</v>
      </c>
    </row>
    <row r="52" spans="1:14" ht="24" customHeight="1">
      <c r="A52" s="8"/>
      <c r="B52" s="3" t="s">
        <v>37</v>
      </c>
      <c r="D52" s="3"/>
      <c r="E52" s="125">
        <f t="shared" si="28"/>
        <v>1.045794126033647</v>
      </c>
      <c r="F52" s="157">
        <f t="shared" si="28"/>
        <v>0.95068907639647882</v>
      </c>
      <c r="G52" s="357">
        <f t="shared" si="28"/>
        <v>0.95633509082373336</v>
      </c>
      <c r="H52" s="125">
        <f t="shared" si="28"/>
        <v>0.99941677517361105</v>
      </c>
      <c r="I52" s="157">
        <f t="shared" si="28"/>
        <v>0.89464455024620959</v>
      </c>
      <c r="J52" s="356">
        <f t="shared" si="28"/>
        <v>0.90480405399184793</v>
      </c>
      <c r="L52" s="319">
        <f t="shared" si="29"/>
        <v>-4.4346539826084073E-2</v>
      </c>
      <c r="M52" s="323">
        <f t="shared" si="29"/>
        <v>-5.8951477977113323E-2</v>
      </c>
      <c r="N52" s="209">
        <f t="shared" si="29"/>
        <v>-5.3883871172707341E-2</v>
      </c>
    </row>
    <row r="53" spans="1:14" ht="24" customHeight="1" thickBot="1">
      <c r="A53" s="8"/>
      <c r="B53" t="s">
        <v>36</v>
      </c>
      <c r="E53" s="125">
        <f t="shared" si="28"/>
        <v>1.1478383758399597</v>
      </c>
      <c r="F53" s="157">
        <f t="shared" si="28"/>
        <v>0.82667652240685796</v>
      </c>
      <c r="G53" s="357">
        <f t="shared" si="28"/>
        <v>0.84838795897602903</v>
      </c>
      <c r="H53" s="125">
        <f t="shared" si="28"/>
        <v>1.7404247863938982</v>
      </c>
      <c r="I53" s="157">
        <f t="shared" si="28"/>
        <v>0.82464932767162058</v>
      </c>
      <c r="J53" s="356">
        <f t="shared" si="28"/>
        <v>0.848079547562549</v>
      </c>
      <c r="L53" s="319">
        <f t="shared" si="29"/>
        <v>0.51626293651342536</v>
      </c>
      <c r="M53" s="323">
        <f t="shared" si="29"/>
        <v>-2.4522224598023295E-3</v>
      </c>
      <c r="N53" s="209">
        <f t="shared" si="29"/>
        <v>-3.6352639169027914E-4</v>
      </c>
    </row>
    <row r="54" spans="1:14" ht="24" customHeight="1" thickBot="1">
      <c r="A54" s="12" t="s">
        <v>12</v>
      </c>
      <c r="B54" s="13"/>
      <c r="C54" s="13"/>
      <c r="D54" s="13"/>
      <c r="E54" s="351">
        <f t="shared" si="28"/>
        <v>1.3683236738410738</v>
      </c>
      <c r="F54" s="352">
        <f t="shared" si="28"/>
        <v>1.1867290943595457</v>
      </c>
      <c r="G54" s="353">
        <f t="shared" si="28"/>
        <v>1.2102063774014724</v>
      </c>
      <c r="H54" s="351">
        <f t="shared" si="28"/>
        <v>1.4793005047380658</v>
      </c>
      <c r="I54" s="352">
        <f t="shared" si="28"/>
        <v>1.1884916303008863</v>
      </c>
      <c r="J54" s="354">
        <f t="shared" si="28"/>
        <v>1.2343603754395578</v>
      </c>
      <c r="L54" s="320">
        <f t="shared" si="29"/>
        <v>8.1104224839920191E-2</v>
      </c>
      <c r="M54" s="324">
        <f t="shared" si="29"/>
        <v>1.4852049635573211E-3</v>
      </c>
      <c r="N54" s="321">
        <f t="shared" si="29"/>
        <v>1.9958577717916422E-2</v>
      </c>
    </row>
    <row r="55" spans="1:14" ht="24" customHeight="1">
      <c r="A55" s="179"/>
      <c r="B55" s="177" t="s">
        <v>33</v>
      </c>
      <c r="C55" s="177"/>
      <c r="D55" s="178"/>
      <c r="E55" s="124">
        <f t="shared" si="28"/>
        <v>1.6962178761920153</v>
      </c>
      <c r="F55" s="156">
        <f t="shared" si="28"/>
        <v>1.9201164091717258</v>
      </c>
      <c r="G55" s="355">
        <f t="shared" si="28"/>
        <v>1.8807449022450027</v>
      </c>
      <c r="H55" s="124">
        <f t="shared" si="28"/>
        <v>1.8501576710308432</v>
      </c>
      <c r="I55" s="156">
        <f t="shared" si="28"/>
        <v>1.829849423280655</v>
      </c>
      <c r="J55" s="359">
        <f t="shared" si="28"/>
        <v>1.8341300971935683</v>
      </c>
      <c r="L55" s="319">
        <f t="shared" si="29"/>
        <v>9.0754729683913335E-2</v>
      </c>
      <c r="M55" s="323">
        <f t="shared" si="29"/>
        <v>-4.7011204872734205E-2</v>
      </c>
      <c r="N55" s="209">
        <f t="shared" si="29"/>
        <v>-2.4785288528918141E-2</v>
      </c>
    </row>
    <row r="56" spans="1:14" ht="24" customHeight="1">
      <c r="A56" s="8"/>
      <c r="B56" s="3" t="s">
        <v>37</v>
      </c>
      <c r="C56" s="3"/>
      <c r="D56" s="183"/>
      <c r="E56" s="125">
        <f t="shared" si="28"/>
        <v>1.2586332731533054</v>
      </c>
      <c r="F56" s="157">
        <f t="shared" si="28"/>
        <v>1.0357950804793268</v>
      </c>
      <c r="G56" s="357">
        <f t="shared" si="28"/>
        <v>1.0538495389864988</v>
      </c>
      <c r="H56" s="125">
        <f t="shared" si="28"/>
        <v>1.6866841794448857</v>
      </c>
      <c r="I56" s="157">
        <f t="shared" si="28"/>
        <v>1.1488334722006341</v>
      </c>
      <c r="J56" s="356">
        <f t="shared" si="28"/>
        <v>1.2257355633344027</v>
      </c>
      <c r="L56" s="319">
        <f t="shared" si="29"/>
        <v>0.34009184042875873</v>
      </c>
      <c r="M56" s="323">
        <f t="shared" si="29"/>
        <v>0.10913200289481725</v>
      </c>
      <c r="N56" s="209">
        <f t="shared" si="29"/>
        <v>0.16310300283777604</v>
      </c>
    </row>
    <row r="57" spans="1:14" ht="24" customHeight="1" thickBot="1">
      <c r="A57" s="9"/>
      <c r="B57" s="184" t="s">
        <v>36</v>
      </c>
      <c r="C57" s="184"/>
      <c r="D57" s="185"/>
      <c r="E57" s="126">
        <f t="shared" si="28"/>
        <v>1.0234500988699118</v>
      </c>
      <c r="F57" s="158">
        <f t="shared" si="28"/>
        <v>0.74488414905296474</v>
      </c>
      <c r="G57" s="360">
        <f t="shared" si="28"/>
        <v>0.77638605442373909</v>
      </c>
      <c r="H57" s="126">
        <f t="shared" si="28"/>
        <v>0.96164259467444158</v>
      </c>
      <c r="I57" s="158">
        <f t="shared" si="28"/>
        <v>0.79722341071890557</v>
      </c>
      <c r="J57" s="361">
        <f t="shared" si="28"/>
        <v>0.81791066309053417</v>
      </c>
      <c r="L57" s="325">
        <f t="shared" si="29"/>
        <v>-6.0391321730016663E-2</v>
      </c>
      <c r="M57" s="326">
        <f t="shared" si="29"/>
        <v>7.0264969032411598E-2</v>
      </c>
      <c r="N57" s="208">
        <f t="shared" si="29"/>
        <v>5.3484485495577452E-2</v>
      </c>
    </row>
  </sheetData>
  <mergeCells count="30">
    <mergeCell ref="A43:D45"/>
    <mergeCell ref="E43:J43"/>
    <mergeCell ref="L43:N43"/>
    <mergeCell ref="E44:G44"/>
    <mergeCell ref="H44:J44"/>
    <mergeCell ref="L44:L45"/>
    <mergeCell ref="M44:M45"/>
    <mergeCell ref="N44:N45"/>
    <mergeCell ref="A5:D7"/>
    <mergeCell ref="E5:J5"/>
    <mergeCell ref="L5:Q5"/>
    <mergeCell ref="S5:U5"/>
    <mergeCell ref="E6:G6"/>
    <mergeCell ref="H6:J6"/>
    <mergeCell ref="L6:N6"/>
    <mergeCell ref="O6:Q6"/>
    <mergeCell ref="S6:S7"/>
    <mergeCell ref="T6:T7"/>
    <mergeCell ref="U6:U7"/>
    <mergeCell ref="A24:D26"/>
    <mergeCell ref="E24:J24"/>
    <mergeCell ref="L24:Q24"/>
    <mergeCell ref="S24:U24"/>
    <mergeCell ref="E25:G25"/>
    <mergeCell ref="H25:J25"/>
    <mergeCell ref="L25:N25"/>
    <mergeCell ref="O25:Q25"/>
    <mergeCell ref="S25:S26"/>
    <mergeCell ref="T25:T26"/>
    <mergeCell ref="U25:U2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34481160-E66D-4B66-B511-E03A04FBC2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1FBF7F80-FEE2-420E-A5AE-C22FD19BD8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6" id="{6DBD70D5-25AE-4B09-94D4-223B03B0775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4" id="{5758527D-F82E-4C55-8942-B4A2C8439BE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5" id="{5AEF55FF-4508-4A23-87BA-A39D163E91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3" id="{E89734B8-0A74-469F-8306-A226A487869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5728-5DB9-4155-8EA2-9F639DAEE9D1}">
  <sheetPr>
    <pageSetUpPr fitToPage="1"/>
  </sheetPr>
  <dimension ref="A1:AQ97"/>
  <sheetViews>
    <sheetView showGridLines="0" workbookViewId="0">
      <selection activeCell="AO95" sqref="AO95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144</v>
      </c>
    </row>
    <row r="3" spans="1:43" ht="8.25" customHeight="1" thickBot="1"/>
    <row r="4" spans="1:43">
      <c r="A4" s="463" t="s">
        <v>3</v>
      </c>
      <c r="B4" s="445" t="s">
        <v>128</v>
      </c>
      <c r="C4" s="473"/>
      <c r="D4" s="473"/>
      <c r="E4" s="473"/>
      <c r="F4" s="473"/>
      <c r="G4" s="484"/>
      <c r="H4" s="477" t="s">
        <v>130</v>
      </c>
      <c r="I4" s="473"/>
      <c r="J4" s="473"/>
      <c r="K4" s="473"/>
      <c r="L4" s="473"/>
      <c r="M4" s="484"/>
      <c r="N4" s="488" t="s">
        <v>149</v>
      </c>
      <c r="O4" s="479"/>
      <c r="P4" s="489"/>
      <c r="R4" s="477" t="s">
        <v>129</v>
      </c>
      <c r="S4" s="473"/>
      <c r="T4" s="473"/>
      <c r="U4" s="473"/>
      <c r="V4" s="473"/>
      <c r="W4" s="484"/>
      <c r="X4" s="473" t="s">
        <v>131</v>
      </c>
      <c r="Y4" s="473"/>
      <c r="Z4" s="473"/>
      <c r="AA4" s="473"/>
      <c r="AB4" s="473"/>
      <c r="AC4" s="446"/>
      <c r="AE4" s="479" t="s">
        <v>149</v>
      </c>
      <c r="AF4" s="479"/>
      <c r="AG4" s="479"/>
      <c r="AI4" s="411" t="s">
        <v>134</v>
      </c>
      <c r="AJ4" s="416"/>
      <c r="AK4" s="416"/>
      <c r="AL4" s="416"/>
      <c r="AM4" s="416"/>
      <c r="AN4" s="412"/>
      <c r="AO4" s="479" t="s">
        <v>149</v>
      </c>
      <c r="AP4" s="479"/>
      <c r="AQ4" s="479"/>
    </row>
    <row r="5" spans="1:43">
      <c r="A5" s="464"/>
      <c r="B5" s="485">
        <v>45658</v>
      </c>
      <c r="C5" s="469"/>
      <c r="D5" s="470"/>
      <c r="E5" s="486">
        <v>46023</v>
      </c>
      <c r="F5" s="475"/>
      <c r="G5" s="487"/>
      <c r="H5" s="495">
        <f>B5</f>
        <v>45658</v>
      </c>
      <c r="I5" s="469"/>
      <c r="J5" s="470"/>
      <c r="K5" s="485">
        <f>E5</f>
        <v>46023</v>
      </c>
      <c r="L5" s="469"/>
      <c r="M5" s="470"/>
      <c r="N5" s="471" t="s">
        <v>132</v>
      </c>
      <c r="O5" s="469"/>
      <c r="P5" s="472"/>
      <c r="R5" s="483">
        <f>H5</f>
        <v>45658</v>
      </c>
      <c r="S5" s="469"/>
      <c r="T5" s="470"/>
      <c r="U5" s="496">
        <f>K5</f>
        <v>46023</v>
      </c>
      <c r="V5" s="475"/>
      <c r="W5" s="487"/>
      <c r="X5" s="495">
        <f>R5</f>
        <v>45658</v>
      </c>
      <c r="Y5" s="469"/>
      <c r="Z5" s="470"/>
      <c r="AA5" s="485">
        <f>U5</f>
        <v>46023</v>
      </c>
      <c r="AB5" s="469"/>
      <c r="AC5" s="472"/>
      <c r="AE5" s="468" t="s">
        <v>133</v>
      </c>
      <c r="AF5" s="469"/>
      <c r="AG5" s="472"/>
      <c r="AI5" s="502">
        <f>X5</f>
        <v>45658</v>
      </c>
      <c r="AJ5" s="503"/>
      <c r="AK5" s="504"/>
      <c r="AL5" s="505">
        <f>AA5</f>
        <v>46023</v>
      </c>
      <c r="AM5" s="503"/>
      <c r="AN5" s="504"/>
      <c r="AO5" s="469" t="s">
        <v>134</v>
      </c>
      <c r="AP5" s="469"/>
      <c r="AQ5" s="472"/>
    </row>
    <row r="6" spans="1:43" ht="19.5" customHeight="1" thickBot="1">
      <c r="A6" s="465"/>
      <c r="B6" s="99" t="s">
        <v>29</v>
      </c>
      <c r="C6" s="135" t="s">
        <v>30</v>
      </c>
      <c r="D6" s="263" t="s">
        <v>12</v>
      </c>
      <c r="E6" s="159" t="s">
        <v>29</v>
      </c>
      <c r="F6" s="346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45" t="s">
        <v>29</v>
      </c>
      <c r="V6" s="346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0" t="s">
        <v>29</v>
      </c>
      <c r="AJ6" s="135" t="s">
        <v>30</v>
      </c>
      <c r="AK6" s="263" t="s">
        <v>12</v>
      </c>
      <c r="AL6" s="401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179</v>
      </c>
      <c r="B7" s="39">
        <v>1359.7</v>
      </c>
      <c r="C7" s="363">
        <v>29338.309999999998</v>
      </c>
      <c r="D7" s="368">
        <v>30698.01</v>
      </c>
      <c r="E7" s="39">
        <v>183.18</v>
      </c>
      <c r="F7" s="372">
        <v>30286.729999999996</v>
      </c>
      <c r="G7" s="370">
        <v>30469.909999999996</v>
      </c>
      <c r="H7" s="338">
        <f t="shared" ref="H7:H32" si="0">B7/$B$33</f>
        <v>0.11571816410073106</v>
      </c>
      <c r="I7" s="316">
        <f t="shared" ref="I7:I32" si="1">C7/$C$33</f>
        <v>0.37073363238038104</v>
      </c>
      <c r="J7" s="391">
        <f t="shared" ref="J7:J32" si="2">D7/$D$33</f>
        <v>0.33776419933912766</v>
      </c>
      <c r="K7" s="316">
        <f t="shared" ref="K7:K32" si="3">E7/$E$33</f>
        <v>1.4528271359366525E-2</v>
      </c>
      <c r="L7" s="316">
        <f t="shared" ref="L7:L32" si="4">F7/$F$33</f>
        <v>0.44982665916924136</v>
      </c>
      <c r="M7" s="392">
        <f t="shared" ref="M7:M32" si="5">G7/$G$33</f>
        <v>0.38116785070485593</v>
      </c>
      <c r="N7" s="385">
        <f t="shared" ref="N7:P33" si="6">(E7-B7)/B7</f>
        <v>-0.8652791056850776</v>
      </c>
      <c r="O7" s="386">
        <f t="shared" si="6"/>
        <v>3.2327015427950634E-2</v>
      </c>
      <c r="P7" s="375">
        <f t="shared" si="6"/>
        <v>-7.4304490747120807E-3</v>
      </c>
      <c r="R7" s="394">
        <v>140.26400000000001</v>
      </c>
      <c r="S7" s="362">
        <v>2959.1789999999996</v>
      </c>
      <c r="T7" s="367">
        <v>3099.4429999999998</v>
      </c>
      <c r="U7" s="39">
        <v>35.358000000000004</v>
      </c>
      <c r="V7" s="112">
        <v>2681.0030000000002</v>
      </c>
      <c r="W7" s="373">
        <v>2716.3610000000003</v>
      </c>
      <c r="X7" s="338">
        <f>R7/$R$33</f>
        <v>8.7240031994148523E-2</v>
      </c>
      <c r="Y7" s="316">
        <f>S7/$S$33</f>
        <v>0.31509864791565106</v>
      </c>
      <c r="Z7" s="391">
        <f>T7/$T$33</f>
        <v>0.28179131839486099</v>
      </c>
      <c r="AA7" s="316">
        <f>U7/$U$33</f>
        <v>1.8956893681517969E-2</v>
      </c>
      <c r="AB7" s="316">
        <f>V7/$V$33</f>
        <v>0.33503793010024385</v>
      </c>
      <c r="AC7" s="392">
        <f>W7/$W$33</f>
        <v>0.27529010819307925</v>
      </c>
      <c r="AE7" s="385">
        <f t="shared" ref="AE7:AG33" si="7">(U7-R7)/R7</f>
        <v>-0.74791821137283976</v>
      </c>
      <c r="AF7" s="386">
        <f t="shared" si="7"/>
        <v>-9.4004451910479056E-2</v>
      </c>
      <c r="AG7" s="375">
        <f t="shared" si="7"/>
        <v>-0.12359704630799774</v>
      </c>
      <c r="AI7" s="27">
        <f t="shared" ref="AI7:AN22" si="8">(R7/B7)*10</f>
        <v>1.0315804956975803</v>
      </c>
      <c r="AJ7" s="28">
        <f t="shared" si="8"/>
        <v>1.0086398977991575</v>
      </c>
      <c r="AK7" s="399">
        <f t="shared" si="8"/>
        <v>1.0096560005029642</v>
      </c>
      <c r="AL7" s="28">
        <f t="shared" si="8"/>
        <v>1.930232558139535</v>
      </c>
      <c r="AM7" s="28">
        <f t="shared" si="8"/>
        <v>0.88520715177901366</v>
      </c>
      <c r="AN7" s="395">
        <f t="shared" si="8"/>
        <v>0.89148966964457743</v>
      </c>
      <c r="AO7" s="376">
        <f t="shared" ref="AO7:AQ18" si="9">(AL7-AI7)/AI7</f>
        <v>0.87114099790561084</v>
      </c>
      <c r="AP7" s="374">
        <f t="shared" si="9"/>
        <v>-0.12237543477059842</v>
      </c>
      <c r="AQ7" s="375">
        <f t="shared" si="9"/>
        <v>-0.11703622897256269</v>
      </c>
    </row>
    <row r="8" spans="1:43" ht="20.100000000000001" customHeight="1">
      <c r="A8" s="8" t="s">
        <v>174</v>
      </c>
      <c r="B8" s="19">
        <v>549.68000000000006</v>
      </c>
      <c r="C8" s="364">
        <v>6427.6100000000006</v>
      </c>
      <c r="D8" s="368">
        <v>6977.2900000000009</v>
      </c>
      <c r="E8" s="19">
        <v>721.14</v>
      </c>
      <c r="F8" s="362">
        <v>4872.8</v>
      </c>
      <c r="G8" s="370">
        <v>5593.9400000000005</v>
      </c>
      <c r="H8" s="338">
        <f t="shared" si="0"/>
        <v>4.6780878460608848E-2</v>
      </c>
      <c r="I8" s="316">
        <f t="shared" si="1"/>
        <v>8.122251086802415E-2</v>
      </c>
      <c r="J8" s="392">
        <f t="shared" si="2"/>
        <v>7.6769757075683481E-2</v>
      </c>
      <c r="K8" s="316">
        <f t="shared" si="3"/>
        <v>5.7194658849730184E-2</v>
      </c>
      <c r="L8" s="316">
        <f t="shared" si="4"/>
        <v>7.2372136074111651E-2</v>
      </c>
      <c r="M8" s="392">
        <f t="shared" si="5"/>
        <v>6.9978220702716948E-2</v>
      </c>
      <c r="N8" s="387">
        <f t="shared" si="6"/>
        <v>0.31192693931014392</v>
      </c>
      <c r="O8" s="388">
        <f t="shared" si="6"/>
        <v>-0.24189551015074037</v>
      </c>
      <c r="P8" s="379">
        <f t="shared" si="6"/>
        <v>-0.19826465576176427</v>
      </c>
      <c r="R8" s="394">
        <v>100.096</v>
      </c>
      <c r="S8" s="362">
        <v>876.44800000000009</v>
      </c>
      <c r="T8" s="367">
        <v>976.5440000000001</v>
      </c>
      <c r="U8" s="19">
        <v>136.04599999999999</v>
      </c>
      <c r="V8" s="119">
        <v>721.25600000000009</v>
      </c>
      <c r="W8" s="368">
        <v>857.30200000000013</v>
      </c>
      <c r="X8" s="338">
        <f t="shared" ref="X8:X32" si="10">R8/$R$33</f>
        <v>6.225673189475768E-2</v>
      </c>
      <c r="Y8" s="316">
        <f t="shared" ref="Y8:Y32" si="11">S8/$S$33</f>
        <v>9.3325743312039119E-2</v>
      </c>
      <c r="Z8" s="392">
        <f t="shared" ref="Z8:Z32" si="12">T8/$T$33</f>
        <v>8.8784217432161569E-2</v>
      </c>
      <c r="AA8" s="316">
        <f t="shared" ref="AA8:AA32" si="13">U8/$U$33</f>
        <v>7.2939916222518039E-2</v>
      </c>
      <c r="AB8" s="316">
        <f t="shared" ref="AB8:AB32" si="14">V8/$V$33</f>
        <v>9.0133475162982465E-2</v>
      </c>
      <c r="AC8" s="392">
        <f t="shared" ref="AC8:AC32" si="15">W8/$W$33</f>
        <v>8.6883429829151287E-2</v>
      </c>
      <c r="AE8" s="387">
        <f t="shared" si="7"/>
        <v>0.35915521099744235</v>
      </c>
      <c r="AF8" s="388">
        <f t="shared" si="7"/>
        <v>-0.17706926138230675</v>
      </c>
      <c r="AG8" s="379">
        <f t="shared" si="7"/>
        <v>-0.12210612117835955</v>
      </c>
      <c r="AI8" s="27">
        <f t="shared" si="8"/>
        <v>1.8209867559307233</v>
      </c>
      <c r="AJ8" s="28">
        <f t="shared" si="8"/>
        <v>1.3635674846482595</v>
      </c>
      <c r="AK8" s="395">
        <f t="shared" si="8"/>
        <v>1.3996035710139609</v>
      </c>
      <c r="AL8" s="28">
        <f t="shared" si="8"/>
        <v>1.8865407549158275</v>
      </c>
      <c r="AM8" s="28">
        <f t="shared" si="8"/>
        <v>1.4801674601871615</v>
      </c>
      <c r="AN8" s="395">
        <f t="shared" si="8"/>
        <v>1.5325548718792124</v>
      </c>
      <c r="AO8" s="377">
        <f t="shared" si="9"/>
        <v>3.5999162965684998E-2</v>
      </c>
      <c r="AP8" s="378">
        <f t="shared" si="9"/>
        <v>8.551096799508949E-2</v>
      </c>
      <c r="AQ8" s="379">
        <f t="shared" si="9"/>
        <v>9.4992113208837506E-2</v>
      </c>
    </row>
    <row r="9" spans="1:43" ht="20.100000000000001" customHeight="1">
      <c r="A9" s="8" t="s">
        <v>176</v>
      </c>
      <c r="B9" s="19">
        <v>794.52</v>
      </c>
      <c r="C9" s="364">
        <v>3374.79</v>
      </c>
      <c r="D9" s="368">
        <v>4169.3099999999995</v>
      </c>
      <c r="E9" s="19">
        <v>528.79999999999995</v>
      </c>
      <c r="F9" s="362">
        <v>2331.11</v>
      </c>
      <c r="G9" s="370">
        <v>2859.91</v>
      </c>
      <c r="H9" s="338">
        <f t="shared" si="0"/>
        <v>6.7618147930655903E-2</v>
      </c>
      <c r="I9" s="316">
        <f t="shared" si="1"/>
        <v>4.2645542814871963E-2</v>
      </c>
      <c r="J9" s="392">
        <f t="shared" si="2"/>
        <v>4.5874102391217482E-2</v>
      </c>
      <c r="K9" s="316">
        <f t="shared" si="3"/>
        <v>4.1939894610945619E-2</v>
      </c>
      <c r="L9" s="316">
        <f t="shared" si="4"/>
        <v>3.4622272640724518E-2</v>
      </c>
      <c r="M9" s="392">
        <f t="shared" si="5"/>
        <v>3.5776467600636977E-2</v>
      </c>
      <c r="N9" s="387">
        <f t="shared" si="6"/>
        <v>-0.33444092030408301</v>
      </c>
      <c r="O9" s="388">
        <f t="shared" si="6"/>
        <v>-0.30925776122366128</v>
      </c>
      <c r="P9" s="379">
        <f t="shared" si="6"/>
        <v>-0.31405676238993979</v>
      </c>
      <c r="R9" s="394">
        <v>141.60300000000001</v>
      </c>
      <c r="S9" s="362">
        <v>543.63300000000004</v>
      </c>
      <c r="T9" s="367">
        <v>685.2360000000001</v>
      </c>
      <c r="U9" s="19">
        <v>121.09100000000001</v>
      </c>
      <c r="V9" s="119">
        <v>456.36099999999999</v>
      </c>
      <c r="W9" s="368">
        <v>577.452</v>
      </c>
      <c r="X9" s="338">
        <f t="shared" si="10"/>
        <v>8.8072850128810054E-2</v>
      </c>
      <c r="Y9" s="316">
        <f t="shared" si="11"/>
        <v>5.7887009627443677E-2</v>
      </c>
      <c r="Z9" s="392">
        <f t="shared" si="12"/>
        <v>6.2299437625283317E-2</v>
      </c>
      <c r="AA9" s="316">
        <f t="shared" si="13"/>
        <v>6.4921919022249336E-2</v>
      </c>
      <c r="AB9" s="316">
        <f t="shared" si="14"/>
        <v>5.703024010733198E-2</v>
      </c>
      <c r="AC9" s="392">
        <f t="shared" si="15"/>
        <v>5.8521979794405078E-2</v>
      </c>
      <c r="AE9" s="387">
        <f t="shared" si="7"/>
        <v>-0.1448556880857044</v>
      </c>
      <c r="AF9" s="388">
        <f t="shared" si="7"/>
        <v>-0.16053477253956261</v>
      </c>
      <c r="AG9" s="379">
        <f t="shared" si="7"/>
        <v>-0.15729471306236112</v>
      </c>
      <c r="AI9" s="27">
        <f t="shared" si="8"/>
        <v>1.7822458843075064</v>
      </c>
      <c r="AJ9" s="28">
        <f t="shared" si="8"/>
        <v>1.6108646760242862</v>
      </c>
      <c r="AK9" s="395">
        <f t="shared" si="8"/>
        <v>1.6435237485339305</v>
      </c>
      <c r="AL9" s="28">
        <f t="shared" si="8"/>
        <v>2.2899205748865361</v>
      </c>
      <c r="AM9" s="28">
        <f t="shared" si="8"/>
        <v>1.9576982639171894</v>
      </c>
      <c r="AN9" s="395">
        <f t="shared" si="8"/>
        <v>2.0191264760079863</v>
      </c>
      <c r="AO9" s="377">
        <f t="shared" si="9"/>
        <v>0.28485109436865791</v>
      </c>
      <c r="AP9" s="378">
        <f t="shared" si="9"/>
        <v>0.21530895366636879</v>
      </c>
      <c r="AQ9" s="379">
        <f t="shared" si="9"/>
        <v>0.22853501679492255</v>
      </c>
    </row>
    <row r="10" spans="1:43" ht="20.100000000000001" customHeight="1">
      <c r="A10" s="8" t="s">
        <v>186</v>
      </c>
      <c r="B10" s="19">
        <v>292.82</v>
      </c>
      <c r="C10" s="364">
        <v>8089.07</v>
      </c>
      <c r="D10" s="368">
        <v>8381.89</v>
      </c>
      <c r="E10" s="19">
        <v>718.14</v>
      </c>
      <c r="F10" s="362">
        <v>2992.8999999999996</v>
      </c>
      <c r="G10" s="370">
        <v>3711.0399999999995</v>
      </c>
      <c r="H10" s="338">
        <f t="shared" si="0"/>
        <v>2.4920638973285333E-2</v>
      </c>
      <c r="I10" s="316">
        <f t="shared" si="1"/>
        <v>0.10221755457895049</v>
      </c>
      <c r="J10" s="392">
        <f t="shared" si="2"/>
        <v>9.2224296128597283E-2</v>
      </c>
      <c r="K10" s="316">
        <f t="shared" si="3"/>
        <v>5.6956724500575803E-2</v>
      </c>
      <c r="L10" s="316">
        <f t="shared" si="4"/>
        <v>4.4451355700256268E-2</v>
      </c>
      <c r="M10" s="392">
        <f t="shared" si="5"/>
        <v>4.6423804359111941E-2</v>
      </c>
      <c r="N10" s="387">
        <f t="shared" si="6"/>
        <v>1.4524964141793593</v>
      </c>
      <c r="O10" s="388">
        <f t="shared" si="6"/>
        <v>-0.6300069105595576</v>
      </c>
      <c r="P10" s="379">
        <f t="shared" si="6"/>
        <v>-0.55725498664382389</v>
      </c>
      <c r="R10" s="394">
        <v>26.668999999999997</v>
      </c>
      <c r="S10" s="362">
        <v>505.95100000000002</v>
      </c>
      <c r="T10" s="367">
        <v>532.62</v>
      </c>
      <c r="U10" s="19">
        <v>100.931</v>
      </c>
      <c r="V10" s="119">
        <v>379.17699999999996</v>
      </c>
      <c r="W10" s="368">
        <v>480.10799999999995</v>
      </c>
      <c r="X10" s="338">
        <f t="shared" si="10"/>
        <v>1.6587323997974867E-2</v>
      </c>
      <c r="Y10" s="316">
        <f t="shared" si="11"/>
        <v>5.3874563185117082E-2</v>
      </c>
      <c r="Z10" s="392">
        <f t="shared" si="12"/>
        <v>4.8424085231917754E-2</v>
      </c>
      <c r="AA10" s="316">
        <f t="shared" si="13"/>
        <v>5.4113304942849987E-2</v>
      </c>
      <c r="AB10" s="316">
        <f t="shared" si="14"/>
        <v>4.7384757578272062E-2</v>
      </c>
      <c r="AC10" s="392">
        <f t="shared" si="15"/>
        <v>4.865663410141835E-2</v>
      </c>
      <c r="AE10" s="387">
        <f t="shared" si="7"/>
        <v>2.7845813491319511</v>
      </c>
      <c r="AF10" s="388">
        <f t="shared" si="7"/>
        <v>-0.25056576625009153</v>
      </c>
      <c r="AG10" s="379">
        <f t="shared" si="7"/>
        <v>-9.8591866621606503E-2</v>
      </c>
      <c r="AI10" s="27">
        <f t="shared" si="8"/>
        <v>0.9107642920565534</v>
      </c>
      <c r="AJ10" s="28">
        <f t="shared" si="8"/>
        <v>0.62547486917531936</v>
      </c>
      <c r="AK10" s="395">
        <f t="shared" si="8"/>
        <v>0.63544140999225718</v>
      </c>
      <c r="AL10" s="28">
        <f t="shared" si="8"/>
        <v>1.4054501907706018</v>
      </c>
      <c r="AM10" s="28">
        <f t="shared" si="8"/>
        <v>1.2669217147248488</v>
      </c>
      <c r="AN10" s="395">
        <f t="shared" si="8"/>
        <v>1.293728981633181</v>
      </c>
      <c r="AO10" s="377">
        <f t="shared" si="9"/>
        <v>0.54315469219486179</v>
      </c>
      <c r="AP10" s="378">
        <f t="shared" si="9"/>
        <v>1.0255357603659903</v>
      </c>
      <c r="AQ10" s="379">
        <f t="shared" si="9"/>
        <v>1.0359532150240964</v>
      </c>
    </row>
    <row r="11" spans="1:43" ht="20.100000000000001" customHeight="1">
      <c r="A11" s="8" t="s">
        <v>184</v>
      </c>
      <c r="B11" s="19">
        <v>419.35</v>
      </c>
      <c r="C11" s="364">
        <v>2079.1799999999998</v>
      </c>
      <c r="D11" s="368">
        <v>2498.5299999999997</v>
      </c>
      <c r="E11" s="19">
        <v>408</v>
      </c>
      <c r="F11" s="362">
        <v>1628.9499999999998</v>
      </c>
      <c r="G11" s="370">
        <v>2036.9499999999998</v>
      </c>
      <c r="H11" s="338">
        <f t="shared" si="0"/>
        <v>3.5689057965464122E-2</v>
      </c>
      <c r="I11" s="316">
        <f t="shared" si="1"/>
        <v>2.6273563602424294E-2</v>
      </c>
      <c r="J11" s="392">
        <f t="shared" si="2"/>
        <v>2.7490836864500032E-2</v>
      </c>
      <c r="K11" s="316">
        <f t="shared" si="3"/>
        <v>3.2359071484995866E-2</v>
      </c>
      <c r="L11" s="316">
        <f t="shared" si="4"/>
        <v>2.4193603484223478E-2</v>
      </c>
      <c r="M11" s="392">
        <f t="shared" si="5"/>
        <v>2.5481527628183225E-2</v>
      </c>
      <c r="N11" s="387">
        <f t="shared" si="6"/>
        <v>-2.7065696911887496E-2</v>
      </c>
      <c r="O11" s="388">
        <f t="shared" si="6"/>
        <v>-0.21654209832722518</v>
      </c>
      <c r="P11" s="379">
        <f t="shared" si="6"/>
        <v>-0.1847406274889635</v>
      </c>
      <c r="R11" s="394">
        <v>49.268000000000001</v>
      </c>
      <c r="S11" s="362">
        <v>377.02700000000004</v>
      </c>
      <c r="T11" s="367">
        <v>426.29500000000007</v>
      </c>
      <c r="U11" s="19">
        <v>62.525999999999996</v>
      </c>
      <c r="V11" s="119">
        <v>402.63299999999998</v>
      </c>
      <c r="W11" s="368">
        <v>465.15899999999999</v>
      </c>
      <c r="X11" s="338">
        <f t="shared" si="10"/>
        <v>3.0643229169906101E-2</v>
      </c>
      <c r="Y11" s="316">
        <f t="shared" si="11"/>
        <v>4.0146506151771892E-2</v>
      </c>
      <c r="Z11" s="392">
        <f t="shared" si="12"/>
        <v>3.875736062096876E-2</v>
      </c>
      <c r="AA11" s="316">
        <f t="shared" si="13"/>
        <v>3.3522787893279941E-2</v>
      </c>
      <c r="AB11" s="316">
        <f t="shared" si="14"/>
        <v>5.0315992525950717E-2</v>
      </c>
      <c r="AC11" s="392">
        <f t="shared" si="15"/>
        <v>4.7141624930185838E-2</v>
      </c>
      <c r="AE11" s="387">
        <f t="shared" si="7"/>
        <v>0.26909961841357466</v>
      </c>
      <c r="AF11" s="388">
        <f t="shared" si="7"/>
        <v>6.7915560424054333E-2</v>
      </c>
      <c r="AG11" s="379">
        <f t="shared" si="7"/>
        <v>9.1166914929801932E-2</v>
      </c>
      <c r="AI11" s="27">
        <f t="shared" si="8"/>
        <v>1.1748658638368905</v>
      </c>
      <c r="AJ11" s="28">
        <f t="shared" si="8"/>
        <v>1.8133446839619469</v>
      </c>
      <c r="AK11" s="395">
        <f t="shared" si="8"/>
        <v>1.7061832357426172</v>
      </c>
      <c r="AL11" s="28">
        <f t="shared" si="8"/>
        <v>1.5325</v>
      </c>
      <c r="AM11" s="28">
        <f t="shared" si="8"/>
        <v>2.4717333251481017</v>
      </c>
      <c r="AN11" s="395">
        <f t="shared" si="8"/>
        <v>2.2836053904121361</v>
      </c>
      <c r="AO11" s="377">
        <f t="shared" si="9"/>
        <v>0.3044042278964032</v>
      </c>
      <c r="AP11" s="378">
        <f t="shared" si="9"/>
        <v>0.36307969853125349</v>
      </c>
      <c r="AQ11" s="379">
        <f t="shared" si="9"/>
        <v>0.33842915729868578</v>
      </c>
    </row>
    <row r="12" spans="1:43" ht="20.100000000000001" customHeight="1">
      <c r="A12" s="8" t="s">
        <v>182</v>
      </c>
      <c r="B12" s="19">
        <v>87.91</v>
      </c>
      <c r="C12" s="364">
        <v>61.730000000000004</v>
      </c>
      <c r="D12" s="368">
        <v>149.63999999999999</v>
      </c>
      <c r="E12" s="19">
        <v>1527.77</v>
      </c>
      <c r="F12" s="362">
        <v>523.57999999999993</v>
      </c>
      <c r="G12" s="370">
        <v>2051.35</v>
      </c>
      <c r="H12" s="338">
        <f t="shared" si="0"/>
        <v>7.4816384541408149E-3</v>
      </c>
      <c r="I12" s="316">
        <f t="shared" si="1"/>
        <v>7.8005130925540441E-4</v>
      </c>
      <c r="J12" s="392">
        <f t="shared" si="2"/>
        <v>1.6464596496354995E-3</v>
      </c>
      <c r="K12" s="316">
        <f t="shared" si="3"/>
        <v>0.12116965353586306</v>
      </c>
      <c r="L12" s="316">
        <f t="shared" si="4"/>
        <v>7.7763509698086054E-3</v>
      </c>
      <c r="M12" s="392">
        <f t="shared" si="5"/>
        <v>2.5661666560334646E-2</v>
      </c>
      <c r="N12" s="387">
        <f t="shared" si="6"/>
        <v>16.37879649641679</v>
      </c>
      <c r="O12" s="388">
        <f t="shared" si="6"/>
        <v>7.4817754738376783</v>
      </c>
      <c r="P12" s="379">
        <f t="shared" si="6"/>
        <v>12.708567228013901</v>
      </c>
      <c r="R12" s="394">
        <v>17.369999999999997</v>
      </c>
      <c r="S12" s="362">
        <v>11.709999999999999</v>
      </c>
      <c r="T12" s="367">
        <v>29.08</v>
      </c>
      <c r="U12" s="19">
        <v>311.72899999999998</v>
      </c>
      <c r="V12" s="119">
        <v>129.042</v>
      </c>
      <c r="W12" s="368">
        <v>440.77099999999996</v>
      </c>
      <c r="X12" s="338">
        <f t="shared" si="10"/>
        <v>1.0803622852181312E-2</v>
      </c>
      <c r="Y12" s="316">
        <f t="shared" si="11"/>
        <v>1.2469016463999892E-3</v>
      </c>
      <c r="Z12" s="392">
        <f t="shared" si="12"/>
        <v>2.6438594092301607E-3</v>
      </c>
      <c r="AA12" s="316">
        <f t="shared" si="13"/>
        <v>0.16713087591056944</v>
      </c>
      <c r="AB12" s="316">
        <f t="shared" si="14"/>
        <v>1.6126041103272044E-2</v>
      </c>
      <c r="AC12" s="392">
        <f t="shared" si="15"/>
        <v>4.467001855731683E-2</v>
      </c>
      <c r="AE12" s="387">
        <f t="shared" si="7"/>
        <v>16.946401842256765</v>
      </c>
      <c r="AF12" s="388">
        <f t="shared" si="7"/>
        <v>10.019812126387704</v>
      </c>
      <c r="AG12" s="379">
        <f t="shared" si="7"/>
        <v>14.157187070151307</v>
      </c>
      <c r="AI12" s="27">
        <f t="shared" si="8"/>
        <v>1.975884427255147</v>
      </c>
      <c r="AJ12" s="28">
        <f t="shared" si="8"/>
        <v>1.8969706787623519</v>
      </c>
      <c r="AK12" s="395">
        <f t="shared" si="8"/>
        <v>1.9433306602512699</v>
      </c>
      <c r="AL12" s="28">
        <f t="shared" si="8"/>
        <v>2.0404183875845185</v>
      </c>
      <c r="AM12" s="28">
        <f t="shared" si="8"/>
        <v>2.4646090377783727</v>
      </c>
      <c r="AN12" s="395">
        <f t="shared" si="8"/>
        <v>2.1486874497282278</v>
      </c>
      <c r="AO12" s="377">
        <f t="shared" si="9"/>
        <v>3.2660797078612851E-2</v>
      </c>
      <c r="AP12" s="378">
        <f t="shared" si="9"/>
        <v>0.29923412384337289</v>
      </c>
      <c r="AQ12" s="379">
        <f t="shared" si="9"/>
        <v>0.10567259276936719</v>
      </c>
    </row>
    <row r="13" spans="1:43" ht="20.100000000000001" customHeight="1">
      <c r="A13" s="8" t="s">
        <v>180</v>
      </c>
      <c r="B13" s="19">
        <v>1988.9</v>
      </c>
      <c r="C13" s="364">
        <v>4155.53</v>
      </c>
      <c r="D13" s="368">
        <v>6144.43</v>
      </c>
      <c r="E13" s="19">
        <v>2742.0000000000005</v>
      </c>
      <c r="F13" s="362">
        <v>2798.2</v>
      </c>
      <c r="G13" s="370">
        <v>5540.2000000000007</v>
      </c>
      <c r="H13" s="338">
        <f t="shared" si="0"/>
        <v>0.1692666445391954</v>
      </c>
      <c r="I13" s="316">
        <f t="shared" si="1"/>
        <v>5.2511365902318329E-2</v>
      </c>
      <c r="J13" s="392">
        <f t="shared" si="2"/>
        <v>6.7605961407443557E-2</v>
      </c>
      <c r="K13" s="316">
        <f t="shared" si="3"/>
        <v>0.21747199512710458</v>
      </c>
      <c r="L13" s="316">
        <f t="shared" si="4"/>
        <v>4.1559618938306356E-2</v>
      </c>
      <c r="M13" s="392">
        <f t="shared" si="5"/>
        <v>6.9305952215646296E-2</v>
      </c>
      <c r="N13" s="387">
        <f t="shared" si="6"/>
        <v>0.37865151591331908</v>
      </c>
      <c r="O13" s="388">
        <f t="shared" si="6"/>
        <v>-0.32663222260457753</v>
      </c>
      <c r="P13" s="379">
        <f t="shared" si="6"/>
        <v>-9.8337844193847029E-2</v>
      </c>
      <c r="R13" s="394">
        <v>186.20499999999998</v>
      </c>
      <c r="S13" s="362">
        <v>295.99600000000004</v>
      </c>
      <c r="T13" s="367">
        <v>482.20100000000002</v>
      </c>
      <c r="U13" s="19">
        <v>211.18200000000002</v>
      </c>
      <c r="V13" s="119">
        <v>211.102</v>
      </c>
      <c r="W13" s="368">
        <v>422.28399999999999</v>
      </c>
      <c r="X13" s="338">
        <f t="shared" si="10"/>
        <v>0.11581396621706513</v>
      </c>
      <c r="Y13" s="316">
        <f t="shared" si="11"/>
        <v>3.1518181018600454E-2</v>
      </c>
      <c r="Z13" s="392">
        <f t="shared" si="12"/>
        <v>4.3840153060185447E-2</v>
      </c>
      <c r="AA13" s="316">
        <f t="shared" si="13"/>
        <v>0.11322344933113658</v>
      </c>
      <c r="AB13" s="316">
        <f t="shared" si="14"/>
        <v>2.6380864594340876E-2</v>
      </c>
      <c r="AC13" s="392">
        <f t="shared" si="15"/>
        <v>4.279645012139633E-2</v>
      </c>
      <c r="AE13" s="387">
        <f t="shared" si="7"/>
        <v>0.13413710695201544</v>
      </c>
      <c r="AF13" s="388">
        <f t="shared" si="7"/>
        <v>-0.28680792983688974</v>
      </c>
      <c r="AG13" s="379">
        <f t="shared" si="7"/>
        <v>-0.12425731178491962</v>
      </c>
      <c r="AI13" s="27">
        <f t="shared" si="8"/>
        <v>0.93622102669817475</v>
      </c>
      <c r="AJ13" s="28">
        <f t="shared" si="8"/>
        <v>0.71229421999119258</v>
      </c>
      <c r="AK13" s="395">
        <f t="shared" si="8"/>
        <v>0.78477743256900956</v>
      </c>
      <c r="AL13" s="28">
        <f t="shared" si="8"/>
        <v>0.77017505470459513</v>
      </c>
      <c r="AM13" s="28">
        <f t="shared" si="8"/>
        <v>0.75442069902079911</v>
      </c>
      <c r="AN13" s="395">
        <f t="shared" si="8"/>
        <v>0.76221797047038009</v>
      </c>
      <c r="AO13" s="377">
        <f t="shared" si="9"/>
        <v>-0.17735766155475446</v>
      </c>
      <c r="AP13" s="378">
        <f t="shared" si="9"/>
        <v>5.9141963878532419E-2</v>
      </c>
      <c r="AQ13" s="379">
        <f t="shared" si="9"/>
        <v>-2.8746318589692239E-2</v>
      </c>
    </row>
    <row r="14" spans="1:43" ht="20.100000000000001" customHeight="1">
      <c r="A14" s="8" t="s">
        <v>194</v>
      </c>
      <c r="B14" s="19">
        <v>744.81000000000006</v>
      </c>
      <c r="C14" s="364">
        <v>6427.46</v>
      </c>
      <c r="D14" s="368">
        <v>7172.27</v>
      </c>
      <c r="E14" s="19">
        <v>192.1</v>
      </c>
      <c r="F14" s="362">
        <v>5879.05</v>
      </c>
      <c r="G14" s="370">
        <v>6071.1500000000005</v>
      </c>
      <c r="H14" s="338">
        <f t="shared" si="0"/>
        <v>6.3387545637909465E-2</v>
      </c>
      <c r="I14" s="316">
        <f t="shared" si="1"/>
        <v>8.1220615392625012E-2</v>
      </c>
      <c r="J14" s="392">
        <f t="shared" si="2"/>
        <v>7.8915083876578487E-2</v>
      </c>
      <c r="K14" s="316">
        <f t="shared" si="3"/>
        <v>1.5235729490852218E-2</v>
      </c>
      <c r="L14" s="316">
        <f t="shared" si="4"/>
        <v>8.7317231691533839E-2</v>
      </c>
      <c r="M14" s="392">
        <f t="shared" si="5"/>
        <v>7.5947949856326663E-2</v>
      </c>
      <c r="N14" s="387">
        <f t="shared" si="6"/>
        <v>-0.74208187322941421</v>
      </c>
      <c r="O14" s="388">
        <f t="shared" si="6"/>
        <v>-8.5322973616327416E-2</v>
      </c>
      <c r="P14" s="379">
        <f t="shared" si="6"/>
        <v>-0.15352461633485631</v>
      </c>
      <c r="R14" s="394">
        <v>60.994999999999997</v>
      </c>
      <c r="S14" s="362">
        <v>526.06600000000003</v>
      </c>
      <c r="T14" s="367">
        <v>587.06100000000004</v>
      </c>
      <c r="U14" s="19">
        <v>21.035</v>
      </c>
      <c r="V14" s="119">
        <v>393.68099999999998</v>
      </c>
      <c r="W14" s="368">
        <v>414.71600000000001</v>
      </c>
      <c r="X14" s="338">
        <f t="shared" si="10"/>
        <v>3.7937074028140429E-2</v>
      </c>
      <c r="Y14" s="316">
        <f t="shared" si="11"/>
        <v>5.6016444194283248E-2</v>
      </c>
      <c r="Z14" s="392">
        <f t="shared" si="12"/>
        <v>5.3373684616302187E-2</v>
      </c>
      <c r="AA14" s="316">
        <f t="shared" si="13"/>
        <v>1.127773795437328E-2</v>
      </c>
      <c r="AB14" s="316">
        <f t="shared" si="14"/>
        <v>4.9197284508743215E-2</v>
      </c>
      <c r="AC14" s="392">
        <f t="shared" si="15"/>
        <v>4.2029469760978398E-2</v>
      </c>
      <c r="AE14" s="387">
        <f t="shared" si="7"/>
        <v>-0.65513566685793911</v>
      </c>
      <c r="AF14" s="388">
        <f t="shared" si="7"/>
        <v>-0.25165093353305484</v>
      </c>
      <c r="AG14" s="379">
        <f t="shared" si="7"/>
        <v>-0.29357255889933076</v>
      </c>
      <c r="AI14" s="27">
        <f t="shared" si="8"/>
        <v>0.81893368778614661</v>
      </c>
      <c r="AJ14" s="28">
        <f t="shared" si="8"/>
        <v>0.81846639263410426</v>
      </c>
      <c r="AK14" s="395">
        <f t="shared" si="8"/>
        <v>0.81851491926544861</v>
      </c>
      <c r="AL14" s="28">
        <f t="shared" si="8"/>
        <v>1.095002602811036</v>
      </c>
      <c r="AM14" s="28">
        <f t="shared" si="8"/>
        <v>0.66963369932216943</v>
      </c>
      <c r="AN14" s="395">
        <f t="shared" si="8"/>
        <v>0.6830929889724352</v>
      </c>
      <c r="AO14" s="377">
        <f t="shared" si="9"/>
        <v>0.33710777703039252</v>
      </c>
      <c r="AP14" s="378">
        <f t="shared" si="9"/>
        <v>-0.1818433776284209</v>
      </c>
      <c r="AQ14" s="379">
        <f t="shared" si="9"/>
        <v>-0.16544833466755099</v>
      </c>
    </row>
    <row r="15" spans="1:43" ht="20.100000000000001" customHeight="1">
      <c r="A15" s="8" t="s">
        <v>195</v>
      </c>
      <c r="B15" s="19">
        <v>211.7</v>
      </c>
      <c r="C15" s="364">
        <v>3736.86</v>
      </c>
      <c r="D15" s="368">
        <v>3948.56</v>
      </c>
      <c r="E15" s="19">
        <v>148.23000000000002</v>
      </c>
      <c r="F15" s="362">
        <v>3202.77</v>
      </c>
      <c r="G15" s="370">
        <v>3351</v>
      </c>
      <c r="H15" s="338">
        <f t="shared" si="0"/>
        <v>1.8016867941549431E-2</v>
      </c>
      <c r="I15" s="316">
        <f t="shared" si="1"/>
        <v>4.7220841333292574E-2</v>
      </c>
      <c r="J15" s="392">
        <f t="shared" si="2"/>
        <v>4.3445233321068887E-2</v>
      </c>
      <c r="K15" s="316">
        <f t="shared" si="3"/>
        <v>1.1756336191717984E-2</v>
      </c>
      <c r="L15" s="316">
        <f t="shared" si="4"/>
        <v>4.7568401381973928E-2</v>
      </c>
      <c r="M15" s="392">
        <f t="shared" si="5"/>
        <v>4.191983066940376E-2</v>
      </c>
      <c r="N15" s="387">
        <f t="shared" si="6"/>
        <v>-0.29981105337742076</v>
      </c>
      <c r="O15" s="388">
        <f t="shared" si="6"/>
        <v>-0.14292480852908596</v>
      </c>
      <c r="P15" s="379">
        <f t="shared" si="6"/>
        <v>-0.15133618331746257</v>
      </c>
      <c r="R15" s="394">
        <v>24.835000000000001</v>
      </c>
      <c r="S15" s="362">
        <v>358.49099999999999</v>
      </c>
      <c r="T15" s="367">
        <v>383.32599999999996</v>
      </c>
      <c r="U15" s="19">
        <v>15.389000000000001</v>
      </c>
      <c r="V15" s="119">
        <v>332.89300000000003</v>
      </c>
      <c r="W15" s="368">
        <v>348.28200000000004</v>
      </c>
      <c r="X15" s="338">
        <f t="shared" si="10"/>
        <v>1.544663060068641E-2</v>
      </c>
      <c r="Y15" s="316">
        <f t="shared" si="11"/>
        <v>3.8172759873576309E-2</v>
      </c>
      <c r="Z15" s="392">
        <f t="shared" si="12"/>
        <v>3.4850758318519963E-2</v>
      </c>
      <c r="AA15" s="316">
        <f t="shared" si="13"/>
        <v>8.2506826422557838E-3</v>
      </c>
      <c r="AB15" s="316">
        <f t="shared" si="14"/>
        <v>4.1600767199760864E-2</v>
      </c>
      <c r="AC15" s="392">
        <f t="shared" si="15"/>
        <v>3.529670373772191E-2</v>
      </c>
      <c r="AE15" s="387">
        <f t="shared" si="7"/>
        <v>-0.3803503120595933</v>
      </c>
      <c r="AF15" s="388">
        <f t="shared" si="7"/>
        <v>-7.14048609309577E-2</v>
      </c>
      <c r="AG15" s="379">
        <f t="shared" si="7"/>
        <v>-9.1420879355952708E-2</v>
      </c>
      <c r="AI15" s="27">
        <f t="shared" si="8"/>
        <v>1.1731223429381201</v>
      </c>
      <c r="AJ15" s="28">
        <f t="shared" si="8"/>
        <v>0.95933751866540351</v>
      </c>
      <c r="AK15" s="395">
        <f t="shared" si="8"/>
        <v>0.97079948132990246</v>
      </c>
      <c r="AL15" s="28">
        <f t="shared" si="8"/>
        <v>1.0381839033933751</v>
      </c>
      <c r="AM15" s="28">
        <f t="shared" si="8"/>
        <v>1.0393909022502397</v>
      </c>
      <c r="AN15" s="395">
        <f t="shared" si="8"/>
        <v>1.0393375111906895</v>
      </c>
      <c r="AO15" s="377">
        <f t="shared" si="9"/>
        <v>-0.11502503584305425</v>
      </c>
      <c r="AP15" s="378">
        <f t="shared" si="9"/>
        <v>8.3446526407310331E-2</v>
      </c>
      <c r="AQ15" s="379">
        <f t="shared" si="9"/>
        <v>7.0599574040662347E-2</v>
      </c>
    </row>
    <row r="16" spans="1:43" ht="20.100000000000001" customHeight="1">
      <c r="A16" s="8" t="s">
        <v>181</v>
      </c>
      <c r="B16" s="19">
        <v>961.43</v>
      </c>
      <c r="C16" s="364">
        <v>993.06</v>
      </c>
      <c r="D16" s="368">
        <v>1954.4899999999998</v>
      </c>
      <c r="E16" s="19">
        <v>415.03</v>
      </c>
      <c r="F16" s="362">
        <v>1776.07</v>
      </c>
      <c r="G16" s="370">
        <v>2191.1</v>
      </c>
      <c r="H16" s="338">
        <f t="shared" si="0"/>
        <v>8.1823133420141095E-2</v>
      </c>
      <c r="I16" s="316">
        <f t="shared" si="1"/>
        <v>1.2548805332401942E-2</v>
      </c>
      <c r="J16" s="392">
        <f t="shared" si="2"/>
        <v>2.1504871161561665E-2</v>
      </c>
      <c r="K16" s="316">
        <f t="shared" si="3"/>
        <v>3.2916630976514295E-2</v>
      </c>
      <c r="L16" s="316">
        <f t="shared" si="4"/>
        <v>2.6378669290171457E-2</v>
      </c>
      <c r="M16" s="392">
        <f t="shared" si="5"/>
        <v>2.7409889877568063E-2</v>
      </c>
      <c r="N16" s="387">
        <f t="shared" si="6"/>
        <v>-0.56832010650801412</v>
      </c>
      <c r="O16" s="388">
        <f t="shared" si="6"/>
        <v>0.78848206553481159</v>
      </c>
      <c r="P16" s="379">
        <f t="shared" si="6"/>
        <v>0.12105971378722846</v>
      </c>
      <c r="R16" s="394">
        <v>135.46699999999998</v>
      </c>
      <c r="S16" s="362">
        <v>146.91800000000001</v>
      </c>
      <c r="T16" s="367">
        <v>282.38499999999999</v>
      </c>
      <c r="U16" s="19">
        <v>75.595999999999989</v>
      </c>
      <c r="V16" s="119">
        <v>262.47199999999998</v>
      </c>
      <c r="W16" s="368">
        <v>338.06799999999998</v>
      </c>
      <c r="X16" s="338">
        <f t="shared" si="10"/>
        <v>8.4256440812691194E-2</v>
      </c>
      <c r="Y16" s="316">
        <f t="shared" si="11"/>
        <v>1.5644090186660433E-2</v>
      </c>
      <c r="Z16" s="392">
        <f t="shared" si="12"/>
        <v>2.5673529548674655E-2</v>
      </c>
      <c r="AA16" s="316">
        <f t="shared" si="13"/>
        <v>4.0530158231461957E-2</v>
      </c>
      <c r="AB16" s="316">
        <f t="shared" si="14"/>
        <v>3.2800439085398703E-2</v>
      </c>
      <c r="AC16" s="392">
        <f t="shared" si="15"/>
        <v>3.4261564017675813E-2</v>
      </c>
      <c r="AE16" s="387">
        <f t="shared" si="7"/>
        <v>-0.4419600345471591</v>
      </c>
      <c r="AF16" s="388">
        <f t="shared" si="7"/>
        <v>0.78652037190813906</v>
      </c>
      <c r="AG16" s="379">
        <f t="shared" si="7"/>
        <v>0.19718823591904666</v>
      </c>
      <c r="AI16" s="27">
        <f t="shared" si="8"/>
        <v>1.4090157369751308</v>
      </c>
      <c r="AJ16" s="28">
        <f t="shared" si="8"/>
        <v>1.4794473647110951</v>
      </c>
      <c r="AK16" s="395">
        <f t="shared" si="8"/>
        <v>1.4448014571576218</v>
      </c>
      <c r="AL16" s="28">
        <f t="shared" si="8"/>
        <v>1.8214586897332721</v>
      </c>
      <c r="AM16" s="28">
        <f t="shared" si="8"/>
        <v>1.4778246352902757</v>
      </c>
      <c r="AN16" s="395">
        <f t="shared" si="8"/>
        <v>1.5429145178220984</v>
      </c>
      <c r="AO16" s="377">
        <f t="shared" si="9"/>
        <v>0.29271706620081622</v>
      </c>
      <c r="AP16" s="378">
        <f t="shared" si="9"/>
        <v>-1.0968483634672588E-3</v>
      </c>
      <c r="AQ16" s="379">
        <f t="shared" si="9"/>
        <v>6.7907642381186323E-2</v>
      </c>
    </row>
    <row r="17" spans="1:43" ht="20.100000000000001" customHeight="1">
      <c r="A17" s="8" t="s">
        <v>187</v>
      </c>
      <c r="B17" s="19">
        <v>611.64</v>
      </c>
      <c r="C17" s="364">
        <v>864</v>
      </c>
      <c r="D17" s="368">
        <v>1475.6399999999999</v>
      </c>
      <c r="E17" s="19">
        <v>676.06000000000006</v>
      </c>
      <c r="F17" s="362">
        <v>1049.53</v>
      </c>
      <c r="G17" s="370">
        <v>1725.5900000000001</v>
      </c>
      <c r="H17" s="338">
        <f t="shared" si="0"/>
        <v>5.2054025072127044E-2</v>
      </c>
      <c r="I17" s="316">
        <f t="shared" si="1"/>
        <v>1.091793829899027E-2</v>
      </c>
      <c r="J17" s="392">
        <f t="shared" si="2"/>
        <v>1.6236178277119276E-2</v>
      </c>
      <c r="K17" s="316">
        <f t="shared" si="3"/>
        <v>5.3619298696437022E-2</v>
      </c>
      <c r="L17" s="316">
        <f t="shared" si="4"/>
        <v>1.5587901816996881E-2</v>
      </c>
      <c r="M17" s="392">
        <f t="shared" si="5"/>
        <v>2.1586523606331377E-2</v>
      </c>
      <c r="N17" s="387">
        <f t="shared" si="6"/>
        <v>0.10532339284546477</v>
      </c>
      <c r="O17" s="388">
        <f t="shared" si="6"/>
        <v>0.21473379629629627</v>
      </c>
      <c r="P17" s="379">
        <f t="shared" si="6"/>
        <v>0.16938413163102131</v>
      </c>
      <c r="R17" s="394">
        <v>95.975999999999999</v>
      </c>
      <c r="S17" s="362">
        <v>132.964</v>
      </c>
      <c r="T17" s="367">
        <v>228.94</v>
      </c>
      <c r="U17" s="19">
        <v>132.60999999999999</v>
      </c>
      <c r="V17" s="119">
        <v>178.55399999999997</v>
      </c>
      <c r="W17" s="368">
        <v>311.16399999999999</v>
      </c>
      <c r="X17" s="338">
        <f t="shared" si="10"/>
        <v>5.9694214557337581E-2</v>
      </c>
      <c r="Y17" s="316">
        <f t="shared" si="11"/>
        <v>1.4158243425442201E-2</v>
      </c>
      <c r="Z17" s="392">
        <f t="shared" si="12"/>
        <v>2.0814483258223968E-2</v>
      </c>
      <c r="AA17" s="316">
        <f t="shared" si="13"/>
        <v>7.1097733783191841E-2</v>
      </c>
      <c r="AB17" s="316">
        <f t="shared" si="14"/>
        <v>2.23134261957629E-2</v>
      </c>
      <c r="AC17" s="392">
        <f t="shared" si="15"/>
        <v>3.1534973159234467E-2</v>
      </c>
      <c r="AE17" s="387">
        <f t="shared" si="7"/>
        <v>0.38169959156455768</v>
      </c>
      <c r="AF17" s="388">
        <f t="shared" si="7"/>
        <v>0.34287476309376957</v>
      </c>
      <c r="AG17" s="379">
        <f t="shared" si="7"/>
        <v>0.35915086922337724</v>
      </c>
      <c r="AI17" s="27">
        <f t="shared" si="8"/>
        <v>1.5691583284284873</v>
      </c>
      <c r="AJ17" s="28">
        <f t="shared" si="8"/>
        <v>1.5389351851851851</v>
      </c>
      <c r="AK17" s="395">
        <f t="shared" si="8"/>
        <v>1.5514624163075006</v>
      </c>
      <c r="AL17" s="28">
        <f t="shared" si="8"/>
        <v>1.9615122918084191</v>
      </c>
      <c r="AM17" s="28">
        <f t="shared" si="8"/>
        <v>1.7012758091717242</v>
      </c>
      <c r="AN17" s="395">
        <f t="shared" si="8"/>
        <v>1.803232517573699</v>
      </c>
      <c r="AO17" s="377">
        <f t="shared" si="9"/>
        <v>0.25004102917573295</v>
      </c>
      <c r="AP17" s="378">
        <f t="shared" si="9"/>
        <v>0.10548892867570901</v>
      </c>
      <c r="AQ17" s="379">
        <f t="shared" si="9"/>
        <v>0.16227921386933386</v>
      </c>
    </row>
    <row r="18" spans="1:43" ht="20.100000000000001" customHeight="1">
      <c r="A18" s="8" t="s">
        <v>175</v>
      </c>
      <c r="B18" s="19">
        <v>539.37</v>
      </c>
      <c r="C18" s="364">
        <v>1109.4199999999998</v>
      </c>
      <c r="D18" s="368">
        <v>1648.79</v>
      </c>
      <c r="E18" s="19">
        <v>635.9</v>
      </c>
      <c r="F18" s="362">
        <v>785.93</v>
      </c>
      <c r="G18" s="370">
        <v>1421.83</v>
      </c>
      <c r="H18" s="338">
        <f t="shared" si="0"/>
        <v>4.5903439119667065E-2</v>
      </c>
      <c r="I18" s="316">
        <f t="shared" si="1"/>
        <v>1.4019188782020584E-2</v>
      </c>
      <c r="J18" s="392">
        <f t="shared" si="2"/>
        <v>1.8141313858076151E-2</v>
      </c>
      <c r="K18" s="316">
        <f t="shared" si="3"/>
        <v>5.0434150875757033E-2</v>
      </c>
      <c r="L18" s="316">
        <f t="shared" si="4"/>
        <v>1.1672843725317388E-2</v>
      </c>
      <c r="M18" s="392">
        <f t="shared" si="5"/>
        <v>1.778659290978166E-2</v>
      </c>
      <c r="N18" s="387">
        <f t="shared" si="6"/>
        <v>0.17896805532380364</v>
      </c>
      <c r="O18" s="388">
        <f t="shared" si="6"/>
        <v>-0.2915847920535054</v>
      </c>
      <c r="P18" s="379">
        <f t="shared" si="6"/>
        <v>-0.13765246028906047</v>
      </c>
      <c r="R18" s="394">
        <v>132.154</v>
      </c>
      <c r="S18" s="362">
        <v>259.16199999999998</v>
      </c>
      <c r="T18" s="367">
        <v>391.31599999999997</v>
      </c>
      <c r="U18" s="19">
        <v>126.94200000000001</v>
      </c>
      <c r="V18" s="119">
        <v>144.96799999999999</v>
      </c>
      <c r="W18" s="368">
        <v>271.90999999999997</v>
      </c>
      <c r="X18" s="338">
        <f t="shared" si="10"/>
        <v>8.2195853448887121E-2</v>
      </c>
      <c r="Y18" s="316">
        <f t="shared" si="11"/>
        <v>2.7596031125902136E-2</v>
      </c>
      <c r="Z18" s="392">
        <f t="shared" si="12"/>
        <v>3.5577183238731415E-2</v>
      </c>
      <c r="AA18" s="316">
        <f t="shared" si="13"/>
        <v>6.8058883356503591E-2</v>
      </c>
      <c r="AB18" s="316">
        <f t="shared" si="14"/>
        <v>1.8116271653098537E-2</v>
      </c>
      <c r="AC18" s="392">
        <f t="shared" si="15"/>
        <v>2.7556769265491648E-2</v>
      </c>
      <c r="AE18" s="387">
        <f t="shared" si="7"/>
        <v>-3.9438836508921327E-2</v>
      </c>
      <c r="AF18" s="388">
        <f t="shared" si="7"/>
        <v>-0.44062786982659496</v>
      </c>
      <c r="AG18" s="379">
        <f t="shared" si="7"/>
        <v>-0.30513958028805366</v>
      </c>
      <c r="AI18" s="27">
        <f t="shared" si="8"/>
        <v>2.4501548102415778</v>
      </c>
      <c r="AJ18" s="28">
        <f t="shared" si="8"/>
        <v>2.3360134124136938</v>
      </c>
      <c r="AK18" s="395">
        <f t="shared" si="8"/>
        <v>2.3733525797706196</v>
      </c>
      <c r="AL18" s="28">
        <f t="shared" si="8"/>
        <v>1.9962572731561568</v>
      </c>
      <c r="AM18" s="28">
        <f t="shared" si="8"/>
        <v>1.8445408624177726</v>
      </c>
      <c r="AN18" s="395">
        <f t="shared" si="8"/>
        <v>1.9123945900705428</v>
      </c>
      <c r="AO18" s="377">
        <f t="shared" si="9"/>
        <v>-0.18525259513731221</v>
      </c>
      <c r="AP18" s="378">
        <f t="shared" si="9"/>
        <v>-0.21038943842711308</v>
      </c>
      <c r="AQ18" s="379">
        <f t="shared" si="9"/>
        <v>-0.19422229702787253</v>
      </c>
    </row>
    <row r="19" spans="1:43" ht="20.100000000000001" customHeight="1">
      <c r="A19" s="8" t="s">
        <v>185</v>
      </c>
      <c r="B19" s="19">
        <v>65.789999999999992</v>
      </c>
      <c r="C19" s="364">
        <v>482.6</v>
      </c>
      <c r="D19" s="368">
        <v>548.39</v>
      </c>
      <c r="E19" s="19">
        <v>47.76</v>
      </c>
      <c r="F19" s="362">
        <v>761.36</v>
      </c>
      <c r="G19" s="370">
        <v>809.12</v>
      </c>
      <c r="H19" s="338">
        <f t="shared" si="0"/>
        <v>5.5991012842443889E-3</v>
      </c>
      <c r="I19" s="316">
        <f t="shared" si="1"/>
        <v>6.0983761841350752E-3</v>
      </c>
      <c r="J19" s="392">
        <f t="shared" si="2"/>
        <v>6.0338279020556778E-3</v>
      </c>
      <c r="K19" s="316">
        <f t="shared" si="3"/>
        <v>3.7879148385377508E-3</v>
      </c>
      <c r="L19" s="316">
        <f t="shared" si="4"/>
        <v>1.1307923477545898E-2</v>
      </c>
      <c r="M19" s="392">
        <f t="shared" si="5"/>
        <v>1.0121806443219328E-2</v>
      </c>
      <c r="N19" s="387">
        <f t="shared" si="6"/>
        <v>-0.2740538075695394</v>
      </c>
      <c r="O19" s="388">
        <f t="shared" si="6"/>
        <v>0.57762121840033154</v>
      </c>
      <c r="P19" s="379">
        <f t="shared" si="6"/>
        <v>0.47544630646073055</v>
      </c>
      <c r="R19" s="394">
        <v>8.2110000000000003</v>
      </c>
      <c r="S19" s="362">
        <v>77.567999999999998</v>
      </c>
      <c r="T19" s="367">
        <v>85.778999999999996</v>
      </c>
      <c r="U19" s="19">
        <v>8.2919999999999998</v>
      </c>
      <c r="V19" s="119">
        <v>170.94</v>
      </c>
      <c r="W19" s="368">
        <v>179.232</v>
      </c>
      <c r="X19" s="338">
        <f t="shared" si="10"/>
        <v>5.1069975382418411E-3</v>
      </c>
      <c r="Y19" s="316">
        <f t="shared" si="11"/>
        <v>8.2595787282625423E-3</v>
      </c>
      <c r="Z19" s="392">
        <f t="shared" si="12"/>
        <v>7.7987488399021308E-3</v>
      </c>
      <c r="AA19" s="316">
        <f t="shared" si="13"/>
        <v>4.4456859100386612E-3</v>
      </c>
      <c r="AB19" s="316">
        <f t="shared" si="14"/>
        <v>2.136192453769566E-2</v>
      </c>
      <c r="AC19" s="392">
        <f t="shared" si="15"/>
        <v>1.8164300205923283E-2</v>
      </c>
      <c r="AE19" s="387">
        <f t="shared" si="7"/>
        <v>9.8648154914138982E-3</v>
      </c>
      <c r="AF19" s="388">
        <f t="shared" si="7"/>
        <v>1.2037438118811881</v>
      </c>
      <c r="AG19" s="379">
        <f t="shared" si="7"/>
        <v>1.0894624558458366</v>
      </c>
      <c r="AI19" s="27">
        <f t="shared" si="8"/>
        <v>1.2480620155038762</v>
      </c>
      <c r="AJ19" s="28">
        <f t="shared" si="8"/>
        <v>1.6072938251139659</v>
      </c>
      <c r="AK19" s="395">
        <f t="shared" si="8"/>
        <v>1.5641970130746365</v>
      </c>
      <c r="AL19" s="28">
        <f t="shared" si="8"/>
        <v>1.7361809045226131</v>
      </c>
      <c r="AM19" s="28">
        <f t="shared" si="8"/>
        <v>2.2451928128611955</v>
      </c>
      <c r="AN19" s="395">
        <f t="shared" si="8"/>
        <v>2.2151473205457779</v>
      </c>
      <c r="AO19" s="377">
        <f>(AL19-AI19)/AI19</f>
        <v>0.39110147008333573</v>
      </c>
      <c r="AP19" s="378">
        <f>(AM19-AJ19)/AJ19</f>
        <v>0.39687764475919585</v>
      </c>
      <c r="AQ19" s="379">
        <f>(AN19-AK19)/AK19</f>
        <v>0.4161562143579422</v>
      </c>
    </row>
    <row r="20" spans="1:43" ht="20.100000000000001" customHeight="1">
      <c r="A20" s="8" t="s">
        <v>213</v>
      </c>
      <c r="B20" s="19"/>
      <c r="C20" s="364"/>
      <c r="D20" s="368"/>
      <c r="E20" s="19"/>
      <c r="F20" s="362">
        <v>429.66</v>
      </c>
      <c r="G20" s="370">
        <v>429.66</v>
      </c>
      <c r="H20" s="338">
        <f t="shared" si="0"/>
        <v>0</v>
      </c>
      <c r="I20" s="316">
        <f t="shared" si="1"/>
        <v>0</v>
      </c>
      <c r="J20" s="392">
        <f t="shared" si="2"/>
        <v>0</v>
      </c>
      <c r="K20" s="316">
        <f t="shared" si="3"/>
        <v>0</v>
      </c>
      <c r="L20" s="316">
        <f t="shared" si="4"/>
        <v>6.3814258712860802E-3</v>
      </c>
      <c r="M20" s="392">
        <f t="shared" si="5"/>
        <v>5.3748953880680458E-3</v>
      </c>
      <c r="N20" s="387" t="e">
        <f t="shared" si="6"/>
        <v>#DIV/0!</v>
      </c>
      <c r="O20" s="388" t="e">
        <f t="shared" si="6"/>
        <v>#DIV/0!</v>
      </c>
      <c r="P20" s="379" t="e">
        <f t="shared" si="6"/>
        <v>#DIV/0!</v>
      </c>
      <c r="R20" s="394"/>
      <c r="S20" s="362"/>
      <c r="T20" s="367"/>
      <c r="U20" s="19"/>
      <c r="V20" s="119">
        <v>177.11600000000001</v>
      </c>
      <c r="W20" s="368">
        <v>177.11600000000001</v>
      </c>
      <c r="X20" s="338">
        <f t="shared" si="10"/>
        <v>0</v>
      </c>
      <c r="Y20" s="316">
        <f t="shared" si="11"/>
        <v>0</v>
      </c>
      <c r="Z20" s="392">
        <f t="shared" si="12"/>
        <v>0</v>
      </c>
      <c r="AA20" s="316">
        <f t="shared" si="13"/>
        <v>0</v>
      </c>
      <c r="AB20" s="316">
        <f t="shared" si="14"/>
        <v>2.213372309827135E-2</v>
      </c>
      <c r="AC20" s="392">
        <f t="shared" si="15"/>
        <v>1.7949853794368798E-2</v>
      </c>
      <c r="AE20" s="387"/>
      <c r="AF20" s="388"/>
      <c r="AG20" s="379"/>
      <c r="AI20" s="27"/>
      <c r="AJ20" s="28"/>
      <c r="AK20" s="395"/>
      <c r="AL20" s="28"/>
      <c r="AM20" s="28">
        <f t="shared" si="8"/>
        <v>4.1222361867523158</v>
      </c>
      <c r="AN20" s="395">
        <f t="shared" si="8"/>
        <v>4.1222361867523158</v>
      </c>
      <c r="AO20" s="377"/>
      <c r="AP20" s="378"/>
      <c r="AQ20" s="379"/>
    </row>
    <row r="21" spans="1:43" ht="20.100000000000001" customHeight="1">
      <c r="A21" s="8" t="s">
        <v>196</v>
      </c>
      <c r="B21" s="19">
        <v>104.5</v>
      </c>
      <c r="C21" s="364">
        <v>810</v>
      </c>
      <c r="D21" s="368">
        <v>914.5</v>
      </c>
      <c r="E21" s="19">
        <v>228.09</v>
      </c>
      <c r="F21" s="362">
        <v>318.77000000000004</v>
      </c>
      <c r="G21" s="370">
        <v>546.86</v>
      </c>
      <c r="H21" s="338">
        <f t="shared" si="0"/>
        <v>8.8935413315631359E-3</v>
      </c>
      <c r="I21" s="316">
        <f t="shared" si="1"/>
        <v>1.0235567155303379E-2</v>
      </c>
      <c r="J21" s="392">
        <f t="shared" si="2"/>
        <v>1.0062064619030102E-2</v>
      </c>
      <c r="K21" s="316">
        <f t="shared" si="3"/>
        <v>1.8090148566207616E-2</v>
      </c>
      <c r="L21" s="316">
        <f t="shared" si="4"/>
        <v>4.7344577689099844E-3</v>
      </c>
      <c r="M21" s="392">
        <f t="shared" si="5"/>
        <v>6.8410261414115613E-3</v>
      </c>
      <c r="N21" s="387">
        <f t="shared" si="6"/>
        <v>1.1826794258373206</v>
      </c>
      <c r="O21" s="388">
        <f t="shared" si="6"/>
        <v>-0.60645679012345677</v>
      </c>
      <c r="P21" s="379">
        <f t="shared" si="6"/>
        <v>-0.4020120284308365</v>
      </c>
      <c r="R21" s="394">
        <v>27.606000000000002</v>
      </c>
      <c r="S21" s="362">
        <v>259.411</v>
      </c>
      <c r="T21" s="367">
        <v>287.017</v>
      </c>
      <c r="U21" s="19">
        <v>71.73299999999999</v>
      </c>
      <c r="V21" s="119">
        <v>98.734999999999999</v>
      </c>
      <c r="W21" s="368">
        <v>170.46799999999999</v>
      </c>
      <c r="X21" s="338">
        <f t="shared" si="10"/>
        <v>1.7170110101169683E-2</v>
      </c>
      <c r="Y21" s="316">
        <f t="shared" si="11"/>
        <v>2.7622545089177424E-2</v>
      </c>
      <c r="Z21" s="392">
        <f t="shared" si="12"/>
        <v>2.6094655985523147E-2</v>
      </c>
      <c r="AA21" s="316">
        <f t="shared" si="13"/>
        <v>3.8459043341148483E-2</v>
      </c>
      <c r="AB21" s="316">
        <f t="shared" si="14"/>
        <v>1.233865461114649E-2</v>
      </c>
      <c r="AC21" s="392">
        <f t="shared" si="15"/>
        <v>1.7276111004191939E-2</v>
      </c>
      <c r="AE21" s="387">
        <f t="shared" si="7"/>
        <v>1.5984568572049549</v>
      </c>
      <c r="AF21" s="388">
        <f t="shared" si="7"/>
        <v>-0.61938776690271413</v>
      </c>
      <c r="AG21" s="379">
        <f t="shared" si="7"/>
        <v>-0.40607002372681761</v>
      </c>
      <c r="AI21" s="27">
        <f t="shared" si="8"/>
        <v>2.6417224880382779</v>
      </c>
      <c r="AJ21" s="28">
        <f t="shared" si="8"/>
        <v>3.2026049382716049</v>
      </c>
      <c r="AK21" s="395">
        <f t="shared" si="8"/>
        <v>3.1385128485511209</v>
      </c>
      <c r="AL21" s="28">
        <f t="shared" si="8"/>
        <v>3.1449427857424697</v>
      </c>
      <c r="AM21" s="28">
        <f t="shared" si="8"/>
        <v>3.0973742823979666</v>
      </c>
      <c r="AN21" s="395">
        <f t="shared" si="8"/>
        <v>3.117214643601653</v>
      </c>
      <c r="AO21" s="377">
        <f t="shared" ref="AO21:AQ33" si="16">(AL21-AI21)/AI21</f>
        <v>0.19048946283448537</v>
      </c>
      <c r="AP21" s="378">
        <f t="shared" si="16"/>
        <v>-3.2857832265265147E-2</v>
      </c>
      <c r="AQ21" s="379">
        <f t="shared" si="16"/>
        <v>-6.7860818091919212E-3</v>
      </c>
    </row>
    <row r="22" spans="1:43" ht="20.100000000000001" customHeight="1">
      <c r="A22" s="8" t="s">
        <v>191</v>
      </c>
      <c r="B22" s="19">
        <v>400.28</v>
      </c>
      <c r="C22" s="364">
        <v>2435.8199999999997</v>
      </c>
      <c r="D22" s="368">
        <v>2836.0999999999995</v>
      </c>
      <c r="E22" s="19">
        <v>291.8</v>
      </c>
      <c r="F22" s="362">
        <v>830.83</v>
      </c>
      <c r="G22" s="370">
        <v>1122.6300000000001</v>
      </c>
      <c r="H22" s="338">
        <f t="shared" si="0"/>
        <v>3.4066093054527194E-2</v>
      </c>
      <c r="I22" s="316">
        <f t="shared" si="1"/>
        <v>3.0780245911396387E-2</v>
      </c>
      <c r="J22" s="392">
        <f t="shared" si="2"/>
        <v>3.1205053544047311E-2</v>
      </c>
      <c r="K22" s="316">
        <f t="shared" si="3"/>
        <v>2.3143081027749493E-2</v>
      </c>
      <c r="L22" s="316">
        <f t="shared" si="4"/>
        <v>1.233971060056932E-2</v>
      </c>
      <c r="M22" s="392">
        <f t="shared" si="5"/>
        <v>1.4043706208413234E-2</v>
      </c>
      <c r="N22" s="387">
        <f t="shared" si="6"/>
        <v>-0.27101029279504341</v>
      </c>
      <c r="O22" s="388">
        <f t="shared" si="6"/>
        <v>-0.65891157803121736</v>
      </c>
      <c r="P22" s="379">
        <f t="shared" si="6"/>
        <v>-0.60416416910546156</v>
      </c>
      <c r="R22" s="394">
        <v>49.597000000000001</v>
      </c>
      <c r="S22" s="362">
        <v>301.89499999999998</v>
      </c>
      <c r="T22" s="367">
        <v>351.49199999999996</v>
      </c>
      <c r="U22" s="19">
        <v>38.894999999999996</v>
      </c>
      <c r="V22" s="119">
        <v>116.197</v>
      </c>
      <c r="W22" s="368">
        <v>155.09199999999998</v>
      </c>
      <c r="X22" s="338">
        <f t="shared" si="10"/>
        <v>3.0847857374763192E-2</v>
      </c>
      <c r="Y22" s="316">
        <f t="shared" si="11"/>
        <v>3.2146317040130212E-2</v>
      </c>
      <c r="Z22" s="392">
        <f t="shared" si="12"/>
        <v>3.1956514149557344E-2</v>
      </c>
      <c r="AA22" s="316">
        <f t="shared" si="13"/>
        <v>2.0853226419555438E-2</v>
      </c>
      <c r="AB22" s="316">
        <f t="shared" si="14"/>
        <v>1.4520835062048805E-2</v>
      </c>
      <c r="AC22" s="392">
        <f t="shared" si="15"/>
        <v>1.5717827438945352E-2</v>
      </c>
      <c r="AE22" s="387">
        <f t="shared" si="7"/>
        <v>-0.21577918019235046</v>
      </c>
      <c r="AF22" s="388">
        <f t="shared" si="7"/>
        <v>-0.61510790175392105</v>
      </c>
      <c r="AG22" s="379">
        <f t="shared" si="7"/>
        <v>-0.55876093908253954</v>
      </c>
      <c r="AI22" s="27">
        <f t="shared" si="8"/>
        <v>1.2390576596382534</v>
      </c>
      <c r="AJ22" s="28">
        <f t="shared" si="8"/>
        <v>1.239397820857042</v>
      </c>
      <c r="AK22" s="395">
        <f t="shared" si="8"/>
        <v>1.2393498113606713</v>
      </c>
      <c r="AL22" s="28">
        <f t="shared" si="8"/>
        <v>1.3329335161069222</v>
      </c>
      <c r="AM22" s="28">
        <f t="shared" si="8"/>
        <v>1.3985652901315551</v>
      </c>
      <c r="AN22" s="395">
        <f t="shared" si="8"/>
        <v>1.3815059280439679</v>
      </c>
      <c r="AO22" s="377">
        <f t="shared" si="16"/>
        <v>7.5763912791658256E-2</v>
      </c>
      <c r="AP22" s="378">
        <f t="shared" si="16"/>
        <v>0.12842322827746219</v>
      </c>
      <c r="AQ22" s="379">
        <f t="shared" si="16"/>
        <v>0.11470217317193486</v>
      </c>
    </row>
    <row r="23" spans="1:43" ht="20.100000000000001" customHeight="1">
      <c r="A23" s="8" t="s">
        <v>198</v>
      </c>
      <c r="B23" s="19">
        <v>258.69</v>
      </c>
      <c r="C23" s="364">
        <v>907.08999999999992</v>
      </c>
      <c r="D23" s="368">
        <v>1165.78</v>
      </c>
      <c r="E23" s="19">
        <v>430.33000000000004</v>
      </c>
      <c r="F23" s="362">
        <v>2373.11</v>
      </c>
      <c r="G23" s="370">
        <v>2803.44</v>
      </c>
      <c r="H23" s="338">
        <f t="shared" si="0"/>
        <v>2.2015982842699209E-2</v>
      </c>
      <c r="I23" s="316">
        <f t="shared" si="1"/>
        <v>1.1462445198647088E-2</v>
      </c>
      <c r="J23" s="392">
        <f t="shared" si="2"/>
        <v>1.2826849307351462E-2</v>
      </c>
      <c r="K23" s="316">
        <f t="shared" si="3"/>
        <v>3.4130096157201646E-2</v>
      </c>
      <c r="L23" s="316">
        <f t="shared" si="4"/>
        <v>3.5246067936060395E-2</v>
      </c>
      <c r="M23" s="392">
        <f t="shared" si="5"/>
        <v>3.5070047774345948E-2</v>
      </c>
      <c r="N23" s="387">
        <f t="shared" si="6"/>
        <v>0.66349684951099785</v>
      </c>
      <c r="O23" s="388">
        <f t="shared" si="6"/>
        <v>1.6161792104421837</v>
      </c>
      <c r="P23" s="379">
        <f t="shared" si="6"/>
        <v>1.4047762013415912</v>
      </c>
      <c r="R23" s="394">
        <v>25.798000000000002</v>
      </c>
      <c r="S23" s="362">
        <v>48.961000000000006</v>
      </c>
      <c r="T23" s="367">
        <v>74.759000000000015</v>
      </c>
      <c r="U23" s="19">
        <v>30.250999999999998</v>
      </c>
      <c r="V23" s="119">
        <v>123.04199999999999</v>
      </c>
      <c r="W23" s="368">
        <v>153.29299999999998</v>
      </c>
      <c r="X23" s="338">
        <f t="shared" si="10"/>
        <v>1.6045587929796983E-2</v>
      </c>
      <c r="Y23" s="316">
        <f t="shared" si="11"/>
        <v>5.2134544414508873E-3</v>
      </c>
      <c r="Z23" s="392">
        <f t="shared" si="12"/>
        <v>6.7968461339283923E-3</v>
      </c>
      <c r="AA23" s="316">
        <f t="shared" si="13"/>
        <v>1.621881867638441E-2</v>
      </c>
      <c r="AB23" s="316">
        <f t="shared" si="14"/>
        <v>1.5376236802194625E-2</v>
      </c>
      <c r="AC23" s="392">
        <f t="shared" si="15"/>
        <v>1.5535507451050021E-2</v>
      </c>
      <c r="AE23" s="387">
        <f t="shared" si="7"/>
        <v>0.17261027986665617</v>
      </c>
      <c r="AF23" s="388">
        <f t="shared" si="7"/>
        <v>1.5130614162292433</v>
      </c>
      <c r="AG23" s="379">
        <f t="shared" si="7"/>
        <v>1.0504955925039119</v>
      </c>
      <c r="AI23" s="27">
        <f t="shared" ref="AI23:AN33" si="17">(R23/B23)*10</f>
        <v>0.99725540221887199</v>
      </c>
      <c r="AJ23" s="28">
        <f t="shared" si="17"/>
        <v>0.53975900958008594</v>
      </c>
      <c r="AK23" s="395">
        <f t="shared" si="17"/>
        <v>0.64127880045977814</v>
      </c>
      <c r="AL23" s="28">
        <f t="shared" si="17"/>
        <v>0.70297213766179434</v>
      </c>
      <c r="AM23" s="28">
        <f t="shared" si="17"/>
        <v>0.51848418320263279</v>
      </c>
      <c r="AN23" s="395">
        <f t="shared" si="17"/>
        <v>0.54680321319521719</v>
      </c>
      <c r="AO23" s="377">
        <f t="shared" si="16"/>
        <v>-0.29509317663489582</v>
      </c>
      <c r="AP23" s="378">
        <f t="shared" si="16"/>
        <v>-3.9415416880218893E-2</v>
      </c>
      <c r="AQ23" s="379">
        <f t="shared" si="16"/>
        <v>-0.14732373375952038</v>
      </c>
    </row>
    <row r="24" spans="1:43" ht="20.100000000000001" customHeight="1">
      <c r="A24" s="8" t="s">
        <v>178</v>
      </c>
      <c r="B24" s="19">
        <v>110.31</v>
      </c>
      <c r="C24" s="364">
        <v>673.4</v>
      </c>
      <c r="D24" s="368">
        <v>783.71</v>
      </c>
      <c r="E24" s="19">
        <v>154.86000000000001</v>
      </c>
      <c r="F24" s="362">
        <v>414.51</v>
      </c>
      <c r="G24" s="370">
        <v>569.37</v>
      </c>
      <c r="H24" s="338">
        <f t="shared" si="0"/>
        <v>9.3880052084663115E-3</v>
      </c>
      <c r="I24" s="316">
        <f t="shared" si="1"/>
        <v>8.5094208918287586E-3</v>
      </c>
      <c r="J24" s="392">
        <f t="shared" si="2"/>
        <v>8.6230078322362836E-3</v>
      </c>
      <c r="K24" s="316">
        <f t="shared" si="3"/>
        <v>1.2282171103349166E-2</v>
      </c>
      <c r="L24" s="316">
        <f t="shared" si="4"/>
        <v>6.1564139968970652E-3</v>
      </c>
      <c r="M24" s="392">
        <f t="shared" si="5"/>
        <v>7.1226183193788184E-3</v>
      </c>
      <c r="N24" s="387">
        <f t="shared" si="6"/>
        <v>0.40386184389447927</v>
      </c>
      <c r="O24" s="388">
        <f t="shared" si="6"/>
        <v>-0.38445203445203446</v>
      </c>
      <c r="P24" s="379">
        <f t="shared" si="6"/>
        <v>-0.27349402202345258</v>
      </c>
      <c r="R24" s="394">
        <v>42.062000000000005</v>
      </c>
      <c r="S24" s="362">
        <v>127.992</v>
      </c>
      <c r="T24" s="367">
        <v>170.054</v>
      </c>
      <c r="U24" s="19">
        <v>52.337000000000003</v>
      </c>
      <c r="V24" s="119">
        <v>96.994</v>
      </c>
      <c r="W24" s="368">
        <v>149.33100000000002</v>
      </c>
      <c r="X24" s="338">
        <f t="shared" si="10"/>
        <v>2.6161311710331057E-2</v>
      </c>
      <c r="Y24" s="316">
        <f t="shared" si="11"/>
        <v>1.3628816014178263E-2</v>
      </c>
      <c r="Z24" s="392">
        <f t="shared" si="12"/>
        <v>1.5460758871293872E-2</v>
      </c>
      <c r="AA24" s="316">
        <f t="shared" si="13"/>
        <v>2.8060041422297805E-2</v>
      </c>
      <c r="AB24" s="316">
        <f t="shared" si="14"/>
        <v>1.2121086396450525E-2</v>
      </c>
      <c r="AC24" s="392">
        <f t="shared" si="15"/>
        <v>1.5133977827903109E-2</v>
      </c>
      <c r="AE24" s="387">
        <f t="shared" si="7"/>
        <v>0.24428225001188716</v>
      </c>
      <c r="AF24" s="388">
        <f t="shared" si="7"/>
        <v>-0.24218701168823054</v>
      </c>
      <c r="AG24" s="379">
        <f t="shared" si="7"/>
        <v>-0.12186129111929143</v>
      </c>
      <c r="AI24" s="27">
        <f t="shared" si="17"/>
        <v>3.8130722509291997</v>
      </c>
      <c r="AJ24" s="28">
        <f t="shared" si="17"/>
        <v>1.9006831006831006</v>
      </c>
      <c r="AK24" s="395">
        <f t="shared" si="17"/>
        <v>2.1698587487718672</v>
      </c>
      <c r="AL24" s="28">
        <f t="shared" si="17"/>
        <v>3.3796332170993155</v>
      </c>
      <c r="AM24" s="28">
        <f t="shared" si="17"/>
        <v>2.3399676726737595</v>
      </c>
      <c r="AN24" s="395">
        <f t="shared" si="17"/>
        <v>2.6227409241793564</v>
      </c>
      <c r="AO24" s="377">
        <f t="shared" si="16"/>
        <v>-0.11367186491791764</v>
      </c>
      <c r="AP24" s="378">
        <f t="shared" si="16"/>
        <v>0.23111931275275774</v>
      </c>
      <c r="AQ24" s="379">
        <f t="shared" si="16"/>
        <v>0.20871504915415301</v>
      </c>
    </row>
    <row r="25" spans="1:43" ht="20.100000000000001" customHeight="1">
      <c r="A25" s="8" t="s">
        <v>183</v>
      </c>
      <c r="B25" s="19">
        <v>168.53</v>
      </c>
      <c r="C25" s="364">
        <v>9.6300000000000008</v>
      </c>
      <c r="D25" s="368">
        <v>178.16</v>
      </c>
      <c r="E25" s="19">
        <v>386.56</v>
      </c>
      <c r="F25" s="362">
        <v>236.63</v>
      </c>
      <c r="G25" s="370">
        <v>623.19000000000005</v>
      </c>
      <c r="H25" s="338">
        <f t="shared" si="0"/>
        <v>1.4342856656539093E-2</v>
      </c>
      <c r="I25" s="316">
        <f t="shared" si="1"/>
        <v>1.216895206241624E-4</v>
      </c>
      <c r="J25" s="392">
        <f t="shared" si="2"/>
        <v>1.9602596309747436E-3</v>
      </c>
      <c r="K25" s="316">
        <f t="shared" si="3"/>
        <v>3.0658634003039219E-2</v>
      </c>
      <c r="L25" s="316">
        <f t="shared" si="4"/>
        <v>3.5144923984602363E-3</v>
      </c>
      <c r="M25" s="392">
        <f t="shared" si="5"/>
        <v>7.7958875782947572E-3</v>
      </c>
      <c r="N25" s="387">
        <f t="shared" si="6"/>
        <v>1.293716252299294</v>
      </c>
      <c r="O25" s="388">
        <f t="shared" si="6"/>
        <v>23.572170301142261</v>
      </c>
      <c r="P25" s="379">
        <f t="shared" si="6"/>
        <v>2.4979232150875621</v>
      </c>
      <c r="R25" s="394">
        <v>29.785</v>
      </c>
      <c r="S25" s="362">
        <v>12.074</v>
      </c>
      <c r="T25" s="367">
        <v>41.859000000000002</v>
      </c>
      <c r="U25" s="19">
        <v>77.870999999999995</v>
      </c>
      <c r="V25" s="119">
        <v>42.131999999999998</v>
      </c>
      <c r="W25" s="368">
        <v>120.00299999999999</v>
      </c>
      <c r="X25" s="338">
        <f t="shared" si="10"/>
        <v>1.8525383226955697E-2</v>
      </c>
      <c r="Y25" s="316">
        <f t="shared" si="11"/>
        <v>1.2856610144008089E-3</v>
      </c>
      <c r="Z25" s="392">
        <f t="shared" si="12"/>
        <v>3.805684697763594E-3</v>
      </c>
      <c r="AA25" s="316">
        <f t="shared" si="13"/>
        <v>4.1749880306394184E-2</v>
      </c>
      <c r="AB25" s="316">
        <f t="shared" si="14"/>
        <v>5.2651258021656341E-3</v>
      </c>
      <c r="AC25" s="392">
        <f t="shared" si="15"/>
        <v>1.2161726240913516E-2</v>
      </c>
      <c r="AE25" s="387">
        <f t="shared" si="7"/>
        <v>1.6144367970454927</v>
      </c>
      <c r="AF25" s="388">
        <f t="shared" si="7"/>
        <v>2.4894815305615374</v>
      </c>
      <c r="AG25" s="379">
        <f t="shared" si="7"/>
        <v>1.8668386726868766</v>
      </c>
      <c r="AI25" s="27">
        <f t="shared" si="17"/>
        <v>1.7673411262089835</v>
      </c>
      <c r="AJ25" s="28">
        <f t="shared" si="17"/>
        <v>12.537902388369677</v>
      </c>
      <c r="AK25" s="395">
        <f t="shared" si="17"/>
        <v>2.349517287831163</v>
      </c>
      <c r="AL25" s="28">
        <f t="shared" si="17"/>
        <v>2.0144608857615891</v>
      </c>
      <c r="AM25" s="28">
        <f t="shared" si="17"/>
        <v>1.780501204411951</v>
      </c>
      <c r="AN25" s="395">
        <f t="shared" si="17"/>
        <v>1.9256246088672793</v>
      </c>
      <c r="AO25" s="377">
        <f t="shared" si="16"/>
        <v>0.13982572797515735</v>
      </c>
      <c r="AP25" s="378">
        <f t="shared" si="16"/>
        <v>-0.85799050357390183</v>
      </c>
      <c r="AQ25" s="379">
        <f t="shared" si="16"/>
        <v>-0.18041692272678642</v>
      </c>
    </row>
    <row r="26" spans="1:43" ht="20.100000000000001" customHeight="1">
      <c r="A26" s="8" t="s">
        <v>202</v>
      </c>
      <c r="B26" s="19">
        <v>125.82</v>
      </c>
      <c r="C26" s="364">
        <v>307.26</v>
      </c>
      <c r="D26" s="368">
        <v>433.08</v>
      </c>
      <c r="E26" s="19"/>
      <c r="F26" s="362">
        <v>325.45</v>
      </c>
      <c r="G26" s="370">
        <v>325.45</v>
      </c>
      <c r="H26" s="338">
        <f t="shared" si="0"/>
        <v>1.0707993974519365E-2</v>
      </c>
      <c r="I26" s="316">
        <f t="shared" si="1"/>
        <v>3.8826918075784149E-3</v>
      </c>
      <c r="J26" s="392">
        <f t="shared" si="2"/>
        <v>4.7650945272931181E-3</v>
      </c>
      <c r="K26" s="316">
        <f t="shared" si="3"/>
        <v>0</v>
      </c>
      <c r="L26" s="316">
        <f t="shared" si="4"/>
        <v>4.8336709254062629E-3</v>
      </c>
      <c r="M26" s="392">
        <f t="shared" si="5"/>
        <v>4.0712649631027909E-3</v>
      </c>
      <c r="N26" s="387">
        <f t="shared" si="6"/>
        <v>-1</v>
      </c>
      <c r="O26" s="388">
        <f t="shared" si="6"/>
        <v>5.9200676951116311E-2</v>
      </c>
      <c r="P26" s="379">
        <f t="shared" si="6"/>
        <v>-0.24852221298605337</v>
      </c>
      <c r="R26" s="394">
        <v>39.408000000000001</v>
      </c>
      <c r="S26" s="362">
        <v>99.448999999999998</v>
      </c>
      <c r="T26" s="367">
        <v>138.857</v>
      </c>
      <c r="U26" s="19"/>
      <c r="V26" s="119">
        <v>108.93899999999999</v>
      </c>
      <c r="W26" s="368">
        <v>108.93899999999999</v>
      </c>
      <c r="X26" s="338">
        <f t="shared" si="10"/>
        <v>2.4510602726468697E-2</v>
      </c>
      <c r="Y26" s="316">
        <f t="shared" si="11"/>
        <v>1.0589506561300815E-2</v>
      </c>
      <c r="Z26" s="392">
        <f t="shared" si="12"/>
        <v>1.2624428679074018E-2</v>
      </c>
      <c r="AA26" s="316">
        <f t="shared" si="13"/>
        <v>0</v>
      </c>
      <c r="AB26" s="316">
        <f t="shared" si="14"/>
        <v>1.3613821792512153E-2</v>
      </c>
      <c r="AC26" s="392">
        <f t="shared" si="15"/>
        <v>1.1040443113579474E-2</v>
      </c>
      <c r="AE26" s="387">
        <f t="shared" si="7"/>
        <v>-1</v>
      </c>
      <c r="AF26" s="388">
        <f t="shared" si="7"/>
        <v>9.5425796136713245E-2</v>
      </c>
      <c r="AG26" s="379">
        <f t="shared" si="7"/>
        <v>-0.21545906940233484</v>
      </c>
      <c r="AI26" s="27">
        <f t="shared" si="17"/>
        <v>3.1320934668574156</v>
      </c>
      <c r="AJ26" s="28">
        <f t="shared" si="17"/>
        <v>3.236639979170735</v>
      </c>
      <c r="AK26" s="395">
        <f t="shared" si="17"/>
        <v>3.2062667405560177</v>
      </c>
      <c r="AL26" s="28"/>
      <c r="AM26" s="28">
        <f t="shared" si="17"/>
        <v>3.3473344599784909</v>
      </c>
      <c r="AN26" s="395">
        <f t="shared" si="17"/>
        <v>3.3473344599784909</v>
      </c>
      <c r="AO26" s="377">
        <f t="shared" si="16"/>
        <v>-1</v>
      </c>
      <c r="AP26" s="378">
        <f t="shared" si="16"/>
        <v>3.420043054529566E-2</v>
      </c>
      <c r="AQ26" s="379">
        <f t="shared" si="16"/>
        <v>4.3997499533681907E-2</v>
      </c>
    </row>
    <row r="27" spans="1:43" ht="20.100000000000001" customHeight="1">
      <c r="A27" s="8" t="s">
        <v>188</v>
      </c>
      <c r="B27" s="19">
        <v>1163.83</v>
      </c>
      <c r="C27" s="364">
        <v>278.55</v>
      </c>
      <c r="D27" s="368">
        <v>1442.3799999999999</v>
      </c>
      <c r="E27" s="19">
        <v>953.96</v>
      </c>
      <c r="F27" s="362">
        <v>204.13</v>
      </c>
      <c r="G27" s="370">
        <v>1158.0900000000001</v>
      </c>
      <c r="H27" s="338">
        <f t="shared" si="0"/>
        <v>9.9048518736010754E-2</v>
      </c>
      <c r="I27" s="316">
        <f t="shared" si="1"/>
        <v>3.5198978161848841E-3</v>
      </c>
      <c r="J27" s="392">
        <f t="shared" si="2"/>
        <v>1.5870225002948754E-2</v>
      </c>
      <c r="K27" s="316">
        <f t="shared" si="3"/>
        <v>7.5659950573104554E-2</v>
      </c>
      <c r="L27" s="316">
        <f t="shared" si="4"/>
        <v>3.0317936580217556E-3</v>
      </c>
      <c r="M27" s="392">
        <f t="shared" si="5"/>
        <v>1.448729832883611E-2</v>
      </c>
      <c r="N27" s="387">
        <f t="shared" si="6"/>
        <v>-0.18032702370621131</v>
      </c>
      <c r="O27" s="388">
        <f t="shared" si="6"/>
        <v>-0.2671692694309819</v>
      </c>
      <c r="P27" s="379">
        <f t="shared" si="6"/>
        <v>-0.1970978521610115</v>
      </c>
      <c r="R27" s="394">
        <v>122.78</v>
      </c>
      <c r="S27" s="362">
        <v>34.32</v>
      </c>
      <c r="T27" s="367">
        <v>157.1</v>
      </c>
      <c r="U27" s="19">
        <v>77.408000000000001</v>
      </c>
      <c r="V27" s="119">
        <v>24.292000000000002</v>
      </c>
      <c r="W27" s="368">
        <v>101.7</v>
      </c>
      <c r="X27" s="338">
        <f t="shared" si="10"/>
        <v>7.6365504536028889E-2</v>
      </c>
      <c r="Y27" s="316">
        <f t="shared" si="11"/>
        <v>3.6544546972201229E-3</v>
      </c>
      <c r="Z27" s="392">
        <f t="shared" si="12"/>
        <v>1.4283023149589348E-2</v>
      </c>
      <c r="AA27" s="316">
        <f t="shared" si="13"/>
        <v>4.1501646758836552E-2</v>
      </c>
      <c r="AB27" s="316">
        <f t="shared" si="14"/>
        <v>3.0357076802954427E-3</v>
      </c>
      <c r="AC27" s="392">
        <f t="shared" si="15"/>
        <v>1.030680531904123E-2</v>
      </c>
      <c r="AE27" s="387">
        <f t="shared" si="7"/>
        <v>-0.36953901286854535</v>
      </c>
      <c r="AF27" s="388">
        <f t="shared" si="7"/>
        <v>-0.29219114219114217</v>
      </c>
      <c r="AG27" s="379">
        <f t="shared" si="7"/>
        <v>-0.35264162953532779</v>
      </c>
      <c r="AI27" s="27">
        <f t="shared" si="17"/>
        <v>1.0549650722184514</v>
      </c>
      <c r="AJ27" s="28">
        <f t="shared" si="17"/>
        <v>1.2320947765212709</v>
      </c>
      <c r="AK27" s="395">
        <f t="shared" si="17"/>
        <v>1.089172062840583</v>
      </c>
      <c r="AL27" s="28">
        <f t="shared" si="17"/>
        <v>0.81143863474359512</v>
      </c>
      <c r="AM27" s="28">
        <f t="shared" si="17"/>
        <v>1.1900259638465684</v>
      </c>
      <c r="AN27" s="395">
        <f t="shared" si="17"/>
        <v>0.87817009040748117</v>
      </c>
      <c r="AO27" s="377">
        <f t="shared" si="16"/>
        <v>-0.23083838876556595</v>
      </c>
      <c r="AP27" s="378">
        <f t="shared" si="16"/>
        <v>-3.4144136860543003E-2</v>
      </c>
      <c r="AQ27" s="379">
        <f t="shared" si="16"/>
        <v>-0.1937269414373376</v>
      </c>
    </row>
    <row r="28" spans="1:43" ht="20.100000000000001" customHeight="1">
      <c r="A28" s="8" t="s">
        <v>211</v>
      </c>
      <c r="B28" s="19"/>
      <c r="C28" s="364">
        <v>90</v>
      </c>
      <c r="D28" s="368">
        <v>90</v>
      </c>
      <c r="E28" s="19">
        <v>120.31</v>
      </c>
      <c r="F28" s="362">
        <v>329.65</v>
      </c>
      <c r="G28" s="370">
        <v>449.96</v>
      </c>
      <c r="H28" s="338">
        <f t="shared" si="0"/>
        <v>0</v>
      </c>
      <c r="I28" s="316">
        <f t="shared" si="1"/>
        <v>1.1372852394781533E-3</v>
      </c>
      <c r="J28" s="392">
        <f t="shared" si="2"/>
        <v>9.902523955305732E-4</v>
      </c>
      <c r="K28" s="316">
        <f t="shared" si="3"/>
        <v>9.5419605155878731E-3</v>
      </c>
      <c r="L28" s="316">
        <f t="shared" si="4"/>
        <v>4.8960504549398504E-3</v>
      </c>
      <c r="M28" s="392">
        <f t="shared" si="5"/>
        <v>5.6288412438092851E-3</v>
      </c>
      <c r="N28" s="387" t="e">
        <f t="shared" si="6"/>
        <v>#DIV/0!</v>
      </c>
      <c r="O28" s="388">
        <f t="shared" si="6"/>
        <v>2.6627777777777775</v>
      </c>
      <c r="P28" s="379">
        <f t="shared" si="6"/>
        <v>3.9995555555555553</v>
      </c>
      <c r="R28" s="394"/>
      <c r="S28" s="362">
        <v>28.983000000000001</v>
      </c>
      <c r="T28" s="367">
        <v>28.983000000000001</v>
      </c>
      <c r="U28" s="19">
        <v>14.132000000000001</v>
      </c>
      <c r="V28" s="119">
        <v>78.268000000000001</v>
      </c>
      <c r="W28" s="368">
        <v>92.4</v>
      </c>
      <c r="X28" s="338">
        <f t="shared" si="10"/>
        <v>0</v>
      </c>
      <c r="Y28" s="316">
        <f t="shared" si="11"/>
        <v>3.0861614361751403E-3</v>
      </c>
      <c r="Z28" s="392">
        <f t="shared" si="12"/>
        <v>2.6350404834153286E-3</v>
      </c>
      <c r="AA28" s="316">
        <f t="shared" si="13"/>
        <v>7.5767526870075212E-3</v>
      </c>
      <c r="AB28" s="316">
        <f t="shared" si="14"/>
        <v>9.7809471727879019E-3</v>
      </c>
      <c r="AC28" s="392">
        <f t="shared" si="15"/>
        <v>9.3642950981259552E-3</v>
      </c>
      <c r="AE28" s="387"/>
      <c r="AF28" s="388">
        <f t="shared" si="7"/>
        <v>1.7004795914846633</v>
      </c>
      <c r="AG28" s="379">
        <f t="shared" si="7"/>
        <v>2.18807576855398</v>
      </c>
      <c r="AI28" s="27"/>
      <c r="AJ28" s="28">
        <f t="shared" si="17"/>
        <v>3.2203333333333335</v>
      </c>
      <c r="AK28" s="395">
        <f t="shared" si="17"/>
        <v>3.2203333333333335</v>
      </c>
      <c r="AL28" s="28">
        <f t="shared" si="17"/>
        <v>1.1746322001496137</v>
      </c>
      <c r="AM28" s="28">
        <f t="shared" si="17"/>
        <v>2.3742757470043987</v>
      </c>
      <c r="AN28" s="395">
        <f t="shared" si="17"/>
        <v>2.0535158680771626</v>
      </c>
      <c r="AO28" s="377"/>
      <c r="AP28" s="378">
        <f t="shared" si="16"/>
        <v>-0.26272360614706597</v>
      </c>
      <c r="AQ28" s="379">
        <f t="shared" si="16"/>
        <v>-0.36232816434825715</v>
      </c>
    </row>
    <row r="29" spans="1:43" ht="20.100000000000001" customHeight="1">
      <c r="A29" s="8" t="s">
        <v>177</v>
      </c>
      <c r="B29" s="19">
        <v>102.56</v>
      </c>
      <c r="C29" s="364">
        <v>2256.19</v>
      </c>
      <c r="D29" s="368">
        <v>2358.75</v>
      </c>
      <c r="E29" s="19">
        <v>90.3</v>
      </c>
      <c r="F29" s="362">
        <v>227.02000000000004</v>
      </c>
      <c r="G29" s="370">
        <v>317.32000000000005</v>
      </c>
      <c r="H29" s="338">
        <f t="shared" si="0"/>
        <v>8.72843635373316E-3</v>
      </c>
      <c r="I29" s="316">
        <f t="shared" si="1"/>
        <v>2.8510350938424606E-2</v>
      </c>
      <c r="J29" s="392">
        <f t="shared" si="2"/>
        <v>2.5952864866197106E-2</v>
      </c>
      <c r="K29" s="316">
        <f t="shared" si="3"/>
        <v>7.1618239095468782E-3</v>
      </c>
      <c r="L29" s="316">
        <f t="shared" si="4"/>
        <v>3.3717620939798126E-3</v>
      </c>
      <c r="M29" s="392">
        <f t="shared" si="5"/>
        <v>3.9695615243256349E-3</v>
      </c>
      <c r="N29" s="387">
        <f t="shared" si="6"/>
        <v>-0.1195397815912637</v>
      </c>
      <c r="O29" s="388">
        <f t="shared" si="6"/>
        <v>-0.89937904165872551</v>
      </c>
      <c r="P29" s="379">
        <f t="shared" si="6"/>
        <v>-0.86547111817700051</v>
      </c>
      <c r="R29" s="394">
        <v>22.733000000000001</v>
      </c>
      <c r="S29" s="362">
        <v>470.96199999999993</v>
      </c>
      <c r="T29" s="367">
        <v>493.69499999999994</v>
      </c>
      <c r="U29" s="19">
        <v>21.021000000000001</v>
      </c>
      <c r="V29" s="119">
        <v>50.42</v>
      </c>
      <c r="W29" s="368">
        <v>71.441000000000003</v>
      </c>
      <c r="X29" s="338">
        <f t="shared" si="10"/>
        <v>1.4139249182420139E-2</v>
      </c>
      <c r="Y29" s="316">
        <f t="shared" si="11"/>
        <v>5.0148872176928413E-2</v>
      </c>
      <c r="Z29" s="392">
        <f t="shared" si="12"/>
        <v>4.4885150310862591E-2</v>
      </c>
      <c r="AA29" s="316">
        <f t="shared" si="13"/>
        <v>1.1270231972373698E-2</v>
      </c>
      <c r="AB29" s="316">
        <f t="shared" si="14"/>
        <v>6.3008554767205755E-3</v>
      </c>
      <c r="AC29" s="392">
        <f t="shared" si="15"/>
        <v>7.2402013647750695E-3</v>
      </c>
      <c r="AE29" s="387">
        <f t="shared" si="7"/>
        <v>-7.5309022126424124E-2</v>
      </c>
      <c r="AF29" s="388">
        <f t="shared" si="7"/>
        <v>-0.89294253039523352</v>
      </c>
      <c r="AG29" s="379">
        <f t="shared" si="7"/>
        <v>-0.85529324785545724</v>
      </c>
      <c r="AI29" s="27">
        <f t="shared" si="17"/>
        <v>2.2165561622464898</v>
      </c>
      <c r="AJ29" s="28">
        <f t="shared" si="17"/>
        <v>2.0874217153697159</v>
      </c>
      <c r="AK29" s="395">
        <f t="shared" si="17"/>
        <v>2.0930365659777421</v>
      </c>
      <c r="AL29" s="28">
        <f t="shared" si="17"/>
        <v>2.3279069767441865</v>
      </c>
      <c r="AM29" s="28">
        <f t="shared" si="17"/>
        <v>2.2209496960620205</v>
      </c>
      <c r="AN29" s="395">
        <f t="shared" si="17"/>
        <v>2.2513866128828939</v>
      </c>
      <c r="AO29" s="377">
        <f t="shared" si="16"/>
        <v>5.0235954492956369E-2</v>
      </c>
      <c r="AP29" s="378">
        <f t="shared" si="16"/>
        <v>6.3967898632622353E-2</v>
      </c>
      <c r="AQ29" s="379">
        <f t="shared" si="16"/>
        <v>7.565565240432387E-2</v>
      </c>
    </row>
    <row r="30" spans="1:43" ht="20.100000000000001" customHeight="1">
      <c r="A30" s="8" t="s">
        <v>233</v>
      </c>
      <c r="B30" s="19">
        <v>5.13</v>
      </c>
      <c r="C30" s="364">
        <v>14.209999999999999</v>
      </c>
      <c r="D30" s="368">
        <v>19.34</v>
      </c>
      <c r="E30" s="19">
        <v>9.23</v>
      </c>
      <c r="F30" s="362">
        <v>142.54</v>
      </c>
      <c r="G30" s="370">
        <v>151.76999999999998</v>
      </c>
      <c r="H30" s="338">
        <f t="shared" si="0"/>
        <v>4.3659202900400847E-4</v>
      </c>
      <c r="I30" s="316">
        <f t="shared" si="1"/>
        <v>1.7956470281093952E-4</v>
      </c>
      <c r="J30" s="392">
        <f t="shared" si="2"/>
        <v>2.1279423699512538E-4</v>
      </c>
      <c r="K30" s="316">
        <f t="shared" si="3"/>
        <v>7.3204468089831337E-4</v>
      </c>
      <c r="L30" s="316">
        <f t="shared" si="4"/>
        <v>2.1170424142184932E-3</v>
      </c>
      <c r="M30" s="392">
        <f t="shared" si="5"/>
        <v>1.8985892869875882E-3</v>
      </c>
      <c r="N30" s="387">
        <f t="shared" si="6"/>
        <v>0.7992202729044835</v>
      </c>
      <c r="O30" s="388">
        <f t="shared" si="6"/>
        <v>9.0309641097818432</v>
      </c>
      <c r="P30" s="379">
        <f t="shared" si="6"/>
        <v>6.8474663908996884</v>
      </c>
      <c r="R30" s="394">
        <v>6.8410000000000002</v>
      </c>
      <c r="S30" s="362">
        <v>7.048</v>
      </c>
      <c r="T30" s="367">
        <v>13.888999999999999</v>
      </c>
      <c r="U30" s="19">
        <v>2.661</v>
      </c>
      <c r="V30" s="119">
        <v>60.597000000000001</v>
      </c>
      <c r="W30" s="368">
        <v>63.258000000000003</v>
      </c>
      <c r="X30" s="338">
        <f t="shared" si="10"/>
        <v>4.2548983265269071E-3</v>
      </c>
      <c r="Y30" s="316">
        <f t="shared" si="11"/>
        <v>7.5048358700487833E-4</v>
      </c>
      <c r="Z30" s="392">
        <f t="shared" si="12"/>
        <v>1.262742893218628E-3</v>
      </c>
      <c r="AA30" s="316">
        <f t="shared" si="13"/>
        <v>1.4266727214921463E-3</v>
      </c>
      <c r="AB30" s="316">
        <f t="shared" si="14"/>
        <v>7.5726485387313906E-3</v>
      </c>
      <c r="AC30" s="392">
        <f t="shared" si="15"/>
        <v>6.4108937155546719E-3</v>
      </c>
      <c r="AE30" s="387">
        <f t="shared" si="7"/>
        <v>-0.61102178044145583</v>
      </c>
      <c r="AF30" s="388">
        <f t="shared" si="7"/>
        <v>7.5977582292849037</v>
      </c>
      <c r="AG30" s="379">
        <f t="shared" si="7"/>
        <v>3.5545395636834907</v>
      </c>
      <c r="AI30" s="27">
        <f t="shared" si="17"/>
        <v>13.335282651072124</v>
      </c>
      <c r="AJ30" s="28">
        <f t="shared" si="17"/>
        <v>4.9598874032371567</v>
      </c>
      <c r="AK30" s="395">
        <f t="shared" si="17"/>
        <v>7.1814891416752848</v>
      </c>
      <c r="AL30" s="28">
        <f t="shared" si="17"/>
        <v>2.882990249187432</v>
      </c>
      <c r="AM30" s="28">
        <f t="shared" si="17"/>
        <v>4.2512277255507227</v>
      </c>
      <c r="AN30" s="395">
        <f t="shared" si="17"/>
        <v>4.1680173947420442</v>
      </c>
      <c r="AO30" s="377">
        <f t="shared" si="16"/>
        <v>-0.78380733842520789</v>
      </c>
      <c r="AP30" s="378">
        <f t="shared" si="16"/>
        <v>-0.14287817848927678</v>
      </c>
      <c r="AQ30" s="379">
        <f t="shared" si="16"/>
        <v>-0.41961655688450478</v>
      </c>
    </row>
    <row r="31" spans="1:43" ht="20.100000000000001" customHeight="1">
      <c r="A31" s="8" t="s">
        <v>190</v>
      </c>
      <c r="B31" s="19">
        <v>30.46</v>
      </c>
      <c r="C31" s="364">
        <v>40.03</v>
      </c>
      <c r="D31" s="368">
        <v>70.490000000000009</v>
      </c>
      <c r="E31" s="19">
        <v>99</v>
      </c>
      <c r="F31" s="362">
        <v>189.04</v>
      </c>
      <c r="G31" s="370">
        <v>288.03999999999996</v>
      </c>
      <c r="H31" s="338">
        <f t="shared" si="0"/>
        <v>2.5923183632479722E-3</v>
      </c>
      <c r="I31" s="316">
        <f t="shared" si="1"/>
        <v>5.058392015145608E-4</v>
      </c>
      <c r="J31" s="392">
        <f t="shared" si="2"/>
        <v>7.7558768178833456E-4</v>
      </c>
      <c r="K31" s="316">
        <f t="shared" si="3"/>
        <v>7.8518335220945853E-3</v>
      </c>
      <c r="L31" s="316">
        <f t="shared" si="4"/>
        <v>2.8076729197689348E-3</v>
      </c>
      <c r="M31" s="392">
        <f t="shared" si="5"/>
        <v>3.6032790289510768E-3</v>
      </c>
      <c r="N31" s="387">
        <f t="shared" si="6"/>
        <v>2.2501641497045304</v>
      </c>
      <c r="O31" s="388">
        <f t="shared" si="6"/>
        <v>3.7224581563827126</v>
      </c>
      <c r="P31" s="379">
        <f t="shared" si="6"/>
        <v>3.086253369272236</v>
      </c>
      <c r="R31" s="394">
        <v>6.1710000000000003</v>
      </c>
      <c r="S31" s="362">
        <v>5.7539999999999996</v>
      </c>
      <c r="T31" s="367">
        <v>11.925000000000001</v>
      </c>
      <c r="U31" s="19">
        <v>19.537000000000003</v>
      </c>
      <c r="V31" s="119">
        <v>38.356999999999999</v>
      </c>
      <c r="W31" s="368">
        <v>57.894000000000005</v>
      </c>
      <c r="X31" s="338">
        <f t="shared" si="10"/>
        <v>3.8381782740823773E-3</v>
      </c>
      <c r="Y31" s="316">
        <f t="shared" si="11"/>
        <v>6.1269616339756949E-4</v>
      </c>
      <c r="Z31" s="392">
        <f t="shared" si="12"/>
        <v>1.0841823746585168E-3</v>
      </c>
      <c r="AA31" s="316">
        <f t="shared" si="13"/>
        <v>1.0474597880417913E-2</v>
      </c>
      <c r="AB31" s="316">
        <f t="shared" si="14"/>
        <v>4.793373929404425E-3</v>
      </c>
      <c r="AC31" s="392">
        <f t="shared" si="15"/>
        <v>5.8672781429751526E-3</v>
      </c>
      <c r="AE31" s="387">
        <f t="shared" si="7"/>
        <v>2.1659374493599097</v>
      </c>
      <c r="AF31" s="388">
        <f t="shared" si="7"/>
        <v>5.6661452902328824</v>
      </c>
      <c r="AG31" s="379">
        <f t="shared" si="7"/>
        <v>3.8548427672955978</v>
      </c>
      <c r="AI31" s="27">
        <f t="shared" si="17"/>
        <v>2.0259356533158241</v>
      </c>
      <c r="AJ31" s="28">
        <f t="shared" si="17"/>
        <v>1.4374219335498375</v>
      </c>
      <c r="AK31" s="395">
        <f t="shared" si="17"/>
        <v>1.6917293233082706</v>
      </c>
      <c r="AL31" s="28">
        <f t="shared" si="17"/>
        <v>1.9734343434343438</v>
      </c>
      <c r="AM31" s="28">
        <f t="shared" si="17"/>
        <v>2.0290414727041899</v>
      </c>
      <c r="AN31" s="395">
        <f t="shared" si="17"/>
        <v>2.0099291765032641</v>
      </c>
      <c r="AO31" s="377">
        <f t="shared" si="16"/>
        <v>-2.5914598914112665E-2</v>
      </c>
      <c r="AP31" s="378">
        <f t="shared" si="16"/>
        <v>0.41158377046139605</v>
      </c>
      <c r="AQ31" s="379">
        <f t="shared" si="16"/>
        <v>0.188091468777485</v>
      </c>
    </row>
    <row r="32" spans="1:43" ht="20.100000000000001" customHeight="1" thickBot="1">
      <c r="A32" s="8" t="s">
        <v>17</v>
      </c>
      <c r="B32" s="19">
        <f>B33-SUM(B7:B31)</f>
        <v>652.36999999999898</v>
      </c>
      <c r="C32" s="364">
        <f t="shared" ref="C32:G32" si="18">C33-SUM(C7:C31)</f>
        <v>4174.019999999975</v>
      </c>
      <c r="D32" s="369">
        <f t="shared" si="18"/>
        <v>4826.3899999999558</v>
      </c>
      <c r="E32" s="21">
        <f t="shared" si="18"/>
        <v>899.97000000000116</v>
      </c>
      <c r="F32" s="119">
        <f t="shared" si="18"/>
        <v>2419.4599999999919</v>
      </c>
      <c r="G32" s="368">
        <f t="shared" si="18"/>
        <v>3319.4300000000367</v>
      </c>
      <c r="H32" s="338">
        <f t="shared" si="0"/>
        <v>5.5520378549969697E-2</v>
      </c>
      <c r="I32" s="316">
        <f t="shared" si="1"/>
        <v>5.2745014836517473E-2</v>
      </c>
      <c r="J32" s="393">
        <f t="shared" si="2"/>
        <v>5.3103825102941767E-2</v>
      </c>
      <c r="K32" s="316">
        <f t="shared" si="3"/>
        <v>7.137792540282295E-2</v>
      </c>
      <c r="L32" s="316">
        <f t="shared" si="4"/>
        <v>3.5934470601270231E-2</v>
      </c>
      <c r="M32" s="392">
        <f t="shared" si="5"/>
        <v>4.1524901079958362E-2</v>
      </c>
      <c r="N32" s="389">
        <f t="shared" si="6"/>
        <v>0.37953921854162909</v>
      </c>
      <c r="O32" s="390">
        <f t="shared" si="6"/>
        <v>-0.42035256179893571</v>
      </c>
      <c r="P32" s="381">
        <f t="shared" si="6"/>
        <v>-0.31223336696784404</v>
      </c>
      <c r="R32" s="19">
        <f t="shared" ref="R32:W32" si="19">R33-SUM(R7:R31)</f>
        <v>115.89999999999986</v>
      </c>
      <c r="S32" s="119">
        <f t="shared" si="19"/>
        <v>923.31599999999889</v>
      </c>
      <c r="T32" s="368">
        <f t="shared" si="19"/>
        <v>1039.2160000000003</v>
      </c>
      <c r="U32" s="119">
        <f t="shared" si="19"/>
        <v>100.60600000000022</v>
      </c>
      <c r="V32" s="123">
        <f t="shared" si="19"/>
        <v>522.91700000000219</v>
      </c>
      <c r="W32" s="369">
        <f t="shared" si="19"/>
        <v>623.52299999999741</v>
      </c>
      <c r="X32" s="338">
        <f t="shared" si="10"/>
        <v>7.2086349370628258E-2</v>
      </c>
      <c r="Y32" s="316">
        <f t="shared" si="11"/>
        <v>9.8316331387485162E-2</v>
      </c>
      <c r="Z32" s="392">
        <f t="shared" si="12"/>
        <v>9.4482152676153092E-2</v>
      </c>
      <c r="AA32" s="316">
        <f t="shared" si="13"/>
        <v>5.3939058932145505E-2</v>
      </c>
      <c r="AB32" s="316">
        <f t="shared" si="14"/>
        <v>6.534756928441704E-2</v>
      </c>
      <c r="AC32" s="392">
        <f t="shared" si="15"/>
        <v>6.319105381459704E-2</v>
      </c>
      <c r="AE32" s="389">
        <f t="shared" si="7"/>
        <v>-0.13195858498705487</v>
      </c>
      <c r="AF32" s="390">
        <f t="shared" si="7"/>
        <v>-0.43365326713714175</v>
      </c>
      <c r="AG32" s="381">
        <f t="shared" si="7"/>
        <v>-0.40000635094148168</v>
      </c>
      <c r="AI32" s="27">
        <f t="shared" si="17"/>
        <v>1.7765991691831329</v>
      </c>
      <c r="AJ32" s="28">
        <f t="shared" si="17"/>
        <v>2.2120545661017541</v>
      </c>
      <c r="AK32" s="395">
        <f t="shared" si="17"/>
        <v>2.1531952453075895</v>
      </c>
      <c r="AL32" s="28">
        <f t="shared" si="17"/>
        <v>1.1178817071680178</v>
      </c>
      <c r="AM32" s="28">
        <f t="shared" si="17"/>
        <v>2.1612963223198727</v>
      </c>
      <c r="AN32" s="395">
        <f t="shared" si="17"/>
        <v>1.8784038223429642</v>
      </c>
      <c r="AO32" s="380">
        <f t="shared" si="16"/>
        <v>-0.37077438368835242</v>
      </c>
      <c r="AP32" s="378">
        <f t="shared" si="16"/>
        <v>-2.2946198778148297E-2</v>
      </c>
      <c r="AQ32" s="379">
        <f t="shared" si="16"/>
        <v>-0.12762029990706703</v>
      </c>
    </row>
    <row r="33" spans="1:43" ht="25.5" customHeight="1" thickBot="1">
      <c r="A33" s="12" t="s">
        <v>18</v>
      </c>
      <c r="B33" s="17">
        <v>11750.1</v>
      </c>
      <c r="C33" s="365">
        <v>79135.819999999978</v>
      </c>
      <c r="D33" s="18">
        <v>90885.919999999969</v>
      </c>
      <c r="E33" s="17">
        <v>12608.519999999999</v>
      </c>
      <c r="F33" s="366">
        <v>67329.779999999984</v>
      </c>
      <c r="G33" s="371">
        <v>79938.300000000032</v>
      </c>
      <c r="H33" s="327">
        <f>SUM(H7:H32)</f>
        <v>1</v>
      </c>
      <c r="I33" s="331">
        <f t="shared" ref="I33:M33" si="20">SUM(I7:I32)</f>
        <v>1</v>
      </c>
      <c r="J33" s="328">
        <f t="shared" si="20"/>
        <v>0.99999999999999989</v>
      </c>
      <c r="K33" s="331">
        <f t="shared" si="20"/>
        <v>1.0000000000000004</v>
      </c>
      <c r="L33" s="331">
        <f t="shared" si="20"/>
        <v>1</v>
      </c>
      <c r="M33" s="328">
        <f t="shared" si="20"/>
        <v>1</v>
      </c>
      <c r="N33" s="382">
        <f t="shared" si="6"/>
        <v>7.3056399520003937E-2</v>
      </c>
      <c r="O33" s="383">
        <f t="shared" si="6"/>
        <v>-0.14918705587431833</v>
      </c>
      <c r="P33" s="384">
        <f t="shared" si="6"/>
        <v>-0.12045452144842612</v>
      </c>
      <c r="R33" s="17">
        <v>1607.7939999999996</v>
      </c>
      <c r="S33" s="365">
        <v>9391.2780000000002</v>
      </c>
      <c r="T33" s="18">
        <v>10999.071999999998</v>
      </c>
      <c r="U33" s="17">
        <v>1865.1790000000001</v>
      </c>
      <c r="V33" s="366">
        <v>8002.0880000000006</v>
      </c>
      <c r="W33" s="371">
        <v>9867.2669999999998</v>
      </c>
      <c r="X33" s="327">
        <f t="shared" ref="X33:AC33" si="21">SUM(X7:X32)</f>
        <v>1</v>
      </c>
      <c r="Y33" s="331">
        <f t="shared" si="21"/>
        <v>1</v>
      </c>
      <c r="Z33" s="328">
        <f t="shared" si="21"/>
        <v>1.0000000000000002</v>
      </c>
      <c r="AA33" s="331">
        <f t="shared" si="21"/>
        <v>0.99999999999999989</v>
      </c>
      <c r="AB33" s="331">
        <f t="shared" si="21"/>
        <v>1.0000000000000002</v>
      </c>
      <c r="AC33" s="328">
        <f t="shared" si="21"/>
        <v>0.99999999999999978</v>
      </c>
      <c r="AE33" s="382">
        <f t="shared" si="7"/>
        <v>0.16008580701259023</v>
      </c>
      <c r="AF33" s="383">
        <f t="shared" si="7"/>
        <v>-0.14792342426664395</v>
      </c>
      <c r="AG33" s="384">
        <f t="shared" si="7"/>
        <v>-0.10290004465831287</v>
      </c>
      <c r="AI33" s="396">
        <f t="shared" si="17"/>
        <v>1.3683236738410733</v>
      </c>
      <c r="AJ33" s="397">
        <f t="shared" si="17"/>
        <v>1.1867290943595457</v>
      </c>
      <c r="AK33" s="398">
        <f t="shared" si="17"/>
        <v>1.2102063774014724</v>
      </c>
      <c r="AL33" s="397">
        <f t="shared" si="17"/>
        <v>1.4793005047380661</v>
      </c>
      <c r="AM33" s="397">
        <f t="shared" si="17"/>
        <v>1.1884916303008866</v>
      </c>
      <c r="AN33" s="398">
        <f t="shared" si="17"/>
        <v>1.2343603754395573</v>
      </c>
      <c r="AO33" s="382">
        <f t="shared" si="16"/>
        <v>8.1104224839920705E-2</v>
      </c>
      <c r="AP33" s="383">
        <f t="shared" si="16"/>
        <v>1.485204963557508E-3</v>
      </c>
      <c r="AQ33" s="384">
        <f t="shared" si="16"/>
        <v>1.9958577717916055E-2</v>
      </c>
    </row>
    <row r="36" spans="1:43" ht="15.75" thickBot="1"/>
    <row r="37" spans="1:43">
      <c r="A37" s="463" t="s">
        <v>2</v>
      </c>
      <c r="B37" s="445" t="s">
        <v>128</v>
      </c>
      <c r="C37" s="473"/>
      <c r="D37" s="473"/>
      <c r="E37" s="473"/>
      <c r="F37" s="473"/>
      <c r="G37" s="484"/>
      <c r="H37" s="477" t="s">
        <v>130</v>
      </c>
      <c r="I37" s="473"/>
      <c r="J37" s="473"/>
      <c r="K37" s="473"/>
      <c r="L37" s="473"/>
      <c r="M37" s="484"/>
      <c r="N37" s="488" t="s">
        <v>149</v>
      </c>
      <c r="O37" s="479"/>
      <c r="P37" s="489"/>
      <c r="R37" s="477" t="s">
        <v>129</v>
      </c>
      <c r="S37" s="473"/>
      <c r="T37" s="473"/>
      <c r="U37" s="473"/>
      <c r="V37" s="473"/>
      <c r="W37" s="484"/>
      <c r="X37" s="473" t="s">
        <v>131</v>
      </c>
      <c r="Y37" s="473"/>
      <c r="Z37" s="473"/>
      <c r="AA37" s="473"/>
      <c r="AB37" s="473"/>
      <c r="AC37" s="446"/>
      <c r="AE37" s="479" t="s">
        <v>149</v>
      </c>
      <c r="AF37" s="479"/>
      <c r="AG37" s="479"/>
      <c r="AI37" s="411" t="s">
        <v>134</v>
      </c>
      <c r="AJ37" s="416"/>
      <c r="AK37" s="416"/>
      <c r="AL37" s="416"/>
      <c r="AM37" s="416"/>
      <c r="AN37" s="412"/>
      <c r="AO37" s="479" t="s">
        <v>149</v>
      </c>
      <c r="AP37" s="479"/>
      <c r="AQ37" s="479"/>
    </row>
    <row r="38" spans="1:43" ht="15" customHeight="1">
      <c r="A38" s="464"/>
      <c r="B38" s="485">
        <f>B5</f>
        <v>45658</v>
      </c>
      <c r="C38" s="469"/>
      <c r="D38" s="470"/>
      <c r="E38" s="486">
        <f>E5</f>
        <v>46023</v>
      </c>
      <c r="F38" s="475"/>
      <c r="G38" s="487"/>
      <c r="H38" s="495">
        <f>B38</f>
        <v>45658</v>
      </c>
      <c r="I38" s="469"/>
      <c r="J38" s="470"/>
      <c r="K38" s="485">
        <f>E38</f>
        <v>46023</v>
      </c>
      <c r="L38" s="469"/>
      <c r="M38" s="470"/>
      <c r="N38" s="471" t="s">
        <v>132</v>
      </c>
      <c r="O38" s="469"/>
      <c r="P38" s="472"/>
      <c r="R38" s="483">
        <f>H38</f>
        <v>45658</v>
      </c>
      <c r="S38" s="469"/>
      <c r="T38" s="470"/>
      <c r="U38" s="496">
        <f>K38</f>
        <v>46023</v>
      </c>
      <c r="V38" s="475"/>
      <c r="W38" s="487"/>
      <c r="X38" s="495">
        <f>R38</f>
        <v>45658</v>
      </c>
      <c r="Y38" s="469"/>
      <c r="Z38" s="470"/>
      <c r="AA38" s="485">
        <f>U38</f>
        <v>46023</v>
      </c>
      <c r="AB38" s="469"/>
      <c r="AC38" s="472"/>
      <c r="AE38" s="468" t="s">
        <v>133</v>
      </c>
      <c r="AF38" s="469"/>
      <c r="AG38" s="472"/>
      <c r="AI38" s="502">
        <f>X38</f>
        <v>45658</v>
      </c>
      <c r="AJ38" s="503"/>
      <c r="AK38" s="504"/>
      <c r="AL38" s="505">
        <f>AA38</f>
        <v>46023</v>
      </c>
      <c r="AM38" s="503"/>
      <c r="AN38" s="504"/>
      <c r="AO38" s="469" t="s">
        <v>134</v>
      </c>
      <c r="AP38" s="469"/>
      <c r="AQ38" s="472"/>
    </row>
    <row r="39" spans="1:43" ht="18.75" customHeight="1" thickBot="1">
      <c r="A39" s="465"/>
      <c r="B39" s="99" t="s">
        <v>29</v>
      </c>
      <c r="C39" s="135" t="s">
        <v>30</v>
      </c>
      <c r="D39" s="263" t="s">
        <v>12</v>
      </c>
      <c r="E39" s="159" t="s">
        <v>29</v>
      </c>
      <c r="F39" s="346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45" t="s">
        <v>29</v>
      </c>
      <c r="V39" s="346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0" t="s">
        <v>29</v>
      </c>
      <c r="AJ39" s="135" t="s">
        <v>30</v>
      </c>
      <c r="AK39" s="263" t="s">
        <v>12</v>
      </c>
      <c r="AL39" s="401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174</v>
      </c>
      <c r="B40" s="39">
        <v>549.68000000000006</v>
      </c>
      <c r="C40" s="363">
        <v>6427.6100000000006</v>
      </c>
      <c r="D40" s="368">
        <v>6977.2900000000009</v>
      </c>
      <c r="E40" s="39">
        <v>721.14</v>
      </c>
      <c r="F40" s="372">
        <v>4872.8</v>
      </c>
      <c r="G40" s="370">
        <v>5593.9400000000005</v>
      </c>
      <c r="H40" s="338">
        <f>B40/$B$63</f>
        <v>8.5502737680438035E-2</v>
      </c>
      <c r="I40" s="316">
        <f>C40/$C$63</f>
        <v>0.2535853454442018</v>
      </c>
      <c r="J40" s="391">
        <f>D40/$D$63</f>
        <v>0.2195792197378314</v>
      </c>
      <c r="K40" s="316">
        <f>E40/$E$63</f>
        <v>8.4624853754161469E-2</v>
      </c>
      <c r="L40" s="316">
        <f>F40/$F$63</f>
        <v>0.28826483829175514</v>
      </c>
      <c r="M40" s="392">
        <f>G40/$G$63</f>
        <v>0.22001289256341375</v>
      </c>
      <c r="N40" s="385">
        <f t="shared" ref="N40:P63" si="22">(E40-B40)/B40</f>
        <v>0.31192693931014392</v>
      </c>
      <c r="O40" s="386">
        <f t="shared" si="22"/>
        <v>-0.24189551015074037</v>
      </c>
      <c r="P40" s="375">
        <f t="shared" si="22"/>
        <v>-0.19826465576176427</v>
      </c>
      <c r="R40" s="394">
        <v>100.096</v>
      </c>
      <c r="S40" s="362">
        <v>876.44800000000009</v>
      </c>
      <c r="T40" s="367">
        <v>976.5440000000001</v>
      </c>
      <c r="U40" s="39">
        <v>136.04599999999999</v>
      </c>
      <c r="V40" s="112">
        <v>721.25600000000009</v>
      </c>
      <c r="W40" s="373">
        <v>857.30200000000013</v>
      </c>
      <c r="X40" s="338">
        <f>R40/$R$63</f>
        <v>0.1211402402569583</v>
      </c>
      <c r="Y40" s="316">
        <f>S40/$S$63</f>
        <v>0.30575918422168069</v>
      </c>
      <c r="Z40" s="391">
        <f>T40/$T$63</f>
        <v>0.26444920272090133</v>
      </c>
      <c r="AA40" s="316">
        <f>U40/$U$63</f>
        <v>0.11411962571353078</v>
      </c>
      <c r="AB40" s="316">
        <f>V40/$V$63</f>
        <v>0.28742123627761823</v>
      </c>
      <c r="AC40" s="392">
        <f>W40/$W$63</f>
        <v>0.23160690728910327</v>
      </c>
      <c r="AE40" s="385">
        <f t="shared" ref="AE40:AG63" si="23">(U40-R40)/R40</f>
        <v>0.35915521099744235</v>
      </c>
      <c r="AF40" s="386">
        <f t="shared" si="23"/>
        <v>-0.17706926138230675</v>
      </c>
      <c r="AG40" s="375">
        <f t="shared" si="23"/>
        <v>-0.12210612117835955</v>
      </c>
      <c r="AI40" s="27">
        <f t="shared" ref="AI40:AN63" si="24">(R40/B40)*10</f>
        <v>1.8209867559307233</v>
      </c>
      <c r="AJ40" s="28">
        <f t="shared" si="24"/>
        <v>1.3635674846482595</v>
      </c>
      <c r="AK40" s="399">
        <f t="shared" si="24"/>
        <v>1.3996035710139609</v>
      </c>
      <c r="AL40" s="28">
        <f t="shared" si="24"/>
        <v>1.8865407549158275</v>
      </c>
      <c r="AM40" s="28">
        <f t="shared" si="24"/>
        <v>1.4801674601871615</v>
      </c>
      <c r="AN40" s="395">
        <f t="shared" si="24"/>
        <v>1.5325548718792124</v>
      </c>
      <c r="AO40" s="376">
        <f t="shared" ref="AO40:AQ51" si="25">(AL40-AI40)/AI40</f>
        <v>3.5999162965684998E-2</v>
      </c>
      <c r="AP40" s="374">
        <f t="shared" si="25"/>
        <v>8.551096799508949E-2</v>
      </c>
      <c r="AQ40" s="375">
        <f t="shared" si="25"/>
        <v>9.4992113208837506E-2</v>
      </c>
    </row>
    <row r="41" spans="1:43" ht="19.5" customHeight="1">
      <c r="A41" s="8" t="s">
        <v>186</v>
      </c>
      <c r="B41" s="19">
        <v>292.82</v>
      </c>
      <c r="C41" s="364">
        <v>8089.07</v>
      </c>
      <c r="D41" s="368">
        <v>8381.89</v>
      </c>
      <c r="E41" s="19">
        <v>718.14</v>
      </c>
      <c r="F41" s="362">
        <v>2992.8999999999996</v>
      </c>
      <c r="G41" s="370">
        <v>3711.0399999999995</v>
      </c>
      <c r="H41" s="338">
        <f t="shared" ref="H41:H62" si="26">B41/$B$63</f>
        <v>4.5548158287705323E-2</v>
      </c>
      <c r="I41" s="316">
        <f t="shared" ref="I41:I62" si="27">C41/$C$63</f>
        <v>0.31913411209957188</v>
      </c>
      <c r="J41" s="392">
        <f t="shared" ref="J41:J62" si="28">D41/$D$63</f>
        <v>0.26378276753988028</v>
      </c>
      <c r="K41" s="316">
        <f t="shared" ref="K41:K62" si="29">E41/$E$63</f>
        <v>8.427280760325806E-2</v>
      </c>
      <c r="L41" s="316">
        <f t="shared" ref="L41:L62" si="30">F41/$F$63</f>
        <v>0.17705381598329376</v>
      </c>
      <c r="M41" s="392">
        <f t="shared" ref="M41:M62" si="31">G41/$G$63</f>
        <v>0.14595734756156317</v>
      </c>
      <c r="N41" s="387">
        <f t="shared" si="22"/>
        <v>1.4524964141793593</v>
      </c>
      <c r="O41" s="388">
        <f t="shared" si="22"/>
        <v>-0.6300069105595576</v>
      </c>
      <c r="P41" s="379">
        <f t="shared" si="22"/>
        <v>-0.55725498664382389</v>
      </c>
      <c r="R41" s="394">
        <v>26.668999999999997</v>
      </c>
      <c r="S41" s="362">
        <v>505.95100000000002</v>
      </c>
      <c r="T41" s="367">
        <v>532.62</v>
      </c>
      <c r="U41" s="19">
        <v>100.931</v>
      </c>
      <c r="V41" s="119">
        <v>379.17699999999996</v>
      </c>
      <c r="W41" s="368">
        <v>480.10799999999995</v>
      </c>
      <c r="X41" s="338">
        <f t="shared" ref="X41:X62" si="32">R41/$R$63</f>
        <v>3.2275905804555832E-2</v>
      </c>
      <c r="Y41" s="316">
        <f t="shared" ref="Y41:Y62" si="33">S41/$S$63</f>
        <v>0.17650695194254942</v>
      </c>
      <c r="Z41" s="392">
        <f t="shared" ref="Z41:Z62" si="34">T41/$T$63</f>
        <v>0.14423408914826824</v>
      </c>
      <c r="AA41" s="316">
        <f t="shared" ref="AA41:AA62" si="35">U41/$U$63</f>
        <v>8.4664069086135399E-2</v>
      </c>
      <c r="AB41" s="316">
        <f t="shared" ref="AB41:AB62" si="36">V41/$V$63</f>
        <v>0.15110241316264741</v>
      </c>
      <c r="AC41" s="392">
        <f t="shared" ref="AC41:AC62" si="37">W41/$W$63</f>
        <v>0.12970496866303444</v>
      </c>
      <c r="AE41" s="387">
        <f t="shared" si="23"/>
        <v>2.7845813491319511</v>
      </c>
      <c r="AF41" s="388">
        <f t="shared" si="23"/>
        <v>-0.25056576625009153</v>
      </c>
      <c r="AG41" s="379">
        <f t="shared" si="23"/>
        <v>-9.8591866621606503E-2</v>
      </c>
      <c r="AI41" s="27">
        <f t="shared" si="24"/>
        <v>0.9107642920565534</v>
      </c>
      <c r="AJ41" s="28">
        <f t="shared" si="24"/>
        <v>0.62547486917531936</v>
      </c>
      <c r="AK41" s="395">
        <f t="shared" si="24"/>
        <v>0.63544140999225718</v>
      </c>
      <c r="AL41" s="28">
        <f t="shared" si="24"/>
        <v>1.4054501907706018</v>
      </c>
      <c r="AM41" s="28">
        <f t="shared" si="24"/>
        <v>1.2669217147248488</v>
      </c>
      <c r="AN41" s="395">
        <f t="shared" si="24"/>
        <v>1.293728981633181</v>
      </c>
      <c r="AO41" s="377">
        <f t="shared" si="25"/>
        <v>0.54315469219486179</v>
      </c>
      <c r="AP41" s="378">
        <f t="shared" si="25"/>
        <v>1.0255357603659903</v>
      </c>
      <c r="AQ41" s="379">
        <f t="shared" si="25"/>
        <v>1.0359532150240964</v>
      </c>
    </row>
    <row r="42" spans="1:43" ht="19.5" customHeight="1">
      <c r="A42" s="8" t="s">
        <v>182</v>
      </c>
      <c r="B42" s="19">
        <v>87.91</v>
      </c>
      <c r="C42" s="364">
        <v>61.730000000000004</v>
      </c>
      <c r="D42" s="368">
        <v>149.63999999999999</v>
      </c>
      <c r="E42" s="19">
        <v>1527.77</v>
      </c>
      <c r="F42" s="362">
        <v>523.57999999999993</v>
      </c>
      <c r="G42" s="370">
        <v>2051.35</v>
      </c>
      <c r="H42" s="338">
        <f t="shared" si="26"/>
        <v>1.3674402687904428E-2</v>
      </c>
      <c r="I42" s="316">
        <f t="shared" si="27"/>
        <v>2.4354034196646308E-3</v>
      </c>
      <c r="J42" s="392">
        <f t="shared" si="28"/>
        <v>4.7092545159466044E-3</v>
      </c>
      <c r="K42" s="316">
        <f t="shared" si="29"/>
        <v>0.17928184932190042</v>
      </c>
      <c r="L42" s="316">
        <f t="shared" si="30"/>
        <v>3.0973917261696998E-2</v>
      </c>
      <c r="M42" s="392">
        <f t="shared" si="31"/>
        <v>8.0680780837827842E-2</v>
      </c>
      <c r="N42" s="387">
        <f t="shared" si="22"/>
        <v>16.37879649641679</v>
      </c>
      <c r="O42" s="388">
        <f t="shared" si="22"/>
        <v>7.4817754738376783</v>
      </c>
      <c r="P42" s="379">
        <f t="shared" si="22"/>
        <v>12.708567228013901</v>
      </c>
      <c r="R42" s="394">
        <v>17.369999999999997</v>
      </c>
      <c r="S42" s="362">
        <v>11.709999999999999</v>
      </c>
      <c r="T42" s="367">
        <v>29.08</v>
      </c>
      <c r="U42" s="19">
        <v>311.72899999999998</v>
      </c>
      <c r="V42" s="119">
        <v>129.042</v>
      </c>
      <c r="W42" s="368">
        <v>440.77099999999996</v>
      </c>
      <c r="X42" s="338">
        <f t="shared" si="32"/>
        <v>2.1021878729053759E-2</v>
      </c>
      <c r="Y42" s="316">
        <f t="shared" si="33"/>
        <v>4.0851711079674781E-3</v>
      </c>
      <c r="Z42" s="392">
        <f t="shared" si="34"/>
        <v>7.8748963847238927E-3</v>
      </c>
      <c r="AA42" s="316">
        <f t="shared" si="35"/>
        <v>0.26148800261715333</v>
      </c>
      <c r="AB42" s="316">
        <f t="shared" si="36"/>
        <v>5.1423365866954882E-2</v>
      </c>
      <c r="AC42" s="392">
        <f t="shared" si="37"/>
        <v>0.11907776738270213</v>
      </c>
      <c r="AE42" s="387">
        <f t="shared" si="23"/>
        <v>16.946401842256765</v>
      </c>
      <c r="AF42" s="388">
        <f t="shared" si="23"/>
        <v>10.019812126387704</v>
      </c>
      <c r="AG42" s="379">
        <f t="shared" si="23"/>
        <v>14.157187070151307</v>
      </c>
      <c r="AI42" s="27">
        <f t="shared" si="24"/>
        <v>1.975884427255147</v>
      </c>
      <c r="AJ42" s="28">
        <f t="shared" si="24"/>
        <v>1.8969706787623519</v>
      </c>
      <c r="AK42" s="395">
        <f t="shared" si="24"/>
        <v>1.9433306602512699</v>
      </c>
      <c r="AL42" s="28">
        <f t="shared" si="24"/>
        <v>2.0404183875845185</v>
      </c>
      <c r="AM42" s="28">
        <f t="shared" si="24"/>
        <v>2.4646090377783727</v>
      </c>
      <c r="AN42" s="395">
        <f t="shared" si="24"/>
        <v>2.1486874497282278</v>
      </c>
      <c r="AO42" s="377">
        <f t="shared" si="25"/>
        <v>3.2660797078612851E-2</v>
      </c>
      <c r="AP42" s="378">
        <f t="shared" si="25"/>
        <v>0.29923412384337289</v>
      </c>
      <c r="AQ42" s="379">
        <f t="shared" si="25"/>
        <v>0.10567259276936719</v>
      </c>
    </row>
    <row r="43" spans="1:43" ht="19.5" customHeight="1">
      <c r="A43" s="8" t="s">
        <v>180</v>
      </c>
      <c r="B43" s="19">
        <v>1988.9</v>
      </c>
      <c r="C43" s="364">
        <v>4155.53</v>
      </c>
      <c r="D43" s="368">
        <v>6144.43</v>
      </c>
      <c r="E43" s="19">
        <v>2742.0000000000005</v>
      </c>
      <c r="F43" s="362">
        <v>2798.2</v>
      </c>
      <c r="G43" s="370">
        <v>5540.2000000000007</v>
      </c>
      <c r="H43" s="338">
        <f t="shared" si="26"/>
        <v>0.30937344449975113</v>
      </c>
      <c r="I43" s="316">
        <f t="shared" si="27"/>
        <v>0.1639460873565359</v>
      </c>
      <c r="J43" s="392">
        <f t="shared" si="28"/>
        <v>0.19336864959514699</v>
      </c>
      <c r="K43" s="316">
        <f t="shared" si="29"/>
        <v>0.32177018192571594</v>
      </c>
      <c r="L43" s="316">
        <f t="shared" si="30"/>
        <v>0.16553576393613306</v>
      </c>
      <c r="M43" s="392">
        <f t="shared" si="31"/>
        <v>0.21789926731066561</v>
      </c>
      <c r="N43" s="387">
        <f t="shared" si="22"/>
        <v>0.37865151591331908</v>
      </c>
      <c r="O43" s="388">
        <f t="shared" si="22"/>
        <v>-0.32663222260457753</v>
      </c>
      <c r="P43" s="379">
        <f t="shared" si="22"/>
        <v>-9.8337844193847029E-2</v>
      </c>
      <c r="R43" s="394">
        <v>186.20499999999998</v>
      </c>
      <c r="S43" s="362">
        <v>295.99600000000004</v>
      </c>
      <c r="T43" s="367">
        <v>482.20100000000002</v>
      </c>
      <c r="U43" s="19">
        <v>211.18200000000002</v>
      </c>
      <c r="V43" s="119">
        <v>211.102</v>
      </c>
      <c r="W43" s="368">
        <v>422.28399999999999</v>
      </c>
      <c r="X43" s="338">
        <f t="shared" si="32"/>
        <v>0.22535284563865604</v>
      </c>
      <c r="Y43" s="316">
        <f t="shared" si="33"/>
        <v>0.10326168294397454</v>
      </c>
      <c r="Z43" s="392">
        <f t="shared" si="34"/>
        <v>0.13058056779952704</v>
      </c>
      <c r="AA43" s="316">
        <f t="shared" si="35"/>
        <v>0.17714604470131323</v>
      </c>
      <c r="AB43" s="316">
        <f t="shared" si="36"/>
        <v>8.4124357815640718E-2</v>
      </c>
      <c r="AC43" s="392">
        <f t="shared" si="37"/>
        <v>0.11408335830042583</v>
      </c>
      <c r="AE43" s="387">
        <f t="shared" si="23"/>
        <v>0.13413710695201544</v>
      </c>
      <c r="AF43" s="388">
        <f t="shared" si="23"/>
        <v>-0.28680792983688974</v>
      </c>
      <c r="AG43" s="379">
        <f t="shared" si="23"/>
        <v>-0.12425731178491962</v>
      </c>
      <c r="AI43" s="27">
        <f t="shared" si="24"/>
        <v>0.93622102669817475</v>
      </c>
      <c r="AJ43" s="28">
        <f t="shared" si="24"/>
        <v>0.71229421999119258</v>
      </c>
      <c r="AK43" s="395">
        <f t="shared" si="24"/>
        <v>0.78477743256900956</v>
      </c>
      <c r="AL43" s="28">
        <f t="shared" si="24"/>
        <v>0.77017505470459513</v>
      </c>
      <c r="AM43" s="28">
        <f t="shared" si="24"/>
        <v>0.75442069902079911</v>
      </c>
      <c r="AN43" s="395">
        <f t="shared" si="24"/>
        <v>0.76221797047038009</v>
      </c>
      <c r="AO43" s="377">
        <f t="shared" si="25"/>
        <v>-0.17735766155475446</v>
      </c>
      <c r="AP43" s="378">
        <f t="shared" si="25"/>
        <v>5.9141963878532419E-2</v>
      </c>
      <c r="AQ43" s="379">
        <f t="shared" si="25"/>
        <v>-2.8746318589692239E-2</v>
      </c>
    </row>
    <row r="44" spans="1:43" ht="19.5" customHeight="1">
      <c r="A44" s="8" t="s">
        <v>181</v>
      </c>
      <c r="B44" s="19">
        <v>961.43</v>
      </c>
      <c r="C44" s="364">
        <v>993.06</v>
      </c>
      <c r="D44" s="368">
        <v>1954.4899999999998</v>
      </c>
      <c r="E44" s="19">
        <v>415.03</v>
      </c>
      <c r="F44" s="362">
        <v>1776.07</v>
      </c>
      <c r="G44" s="370">
        <v>2191.1</v>
      </c>
      <c r="H44" s="338">
        <f t="shared" si="26"/>
        <v>0.14955046042807366</v>
      </c>
      <c r="I44" s="316">
        <f t="shared" si="27"/>
        <v>3.9178709216461334E-2</v>
      </c>
      <c r="J44" s="392">
        <f t="shared" si="28"/>
        <v>6.1508893737453073E-2</v>
      </c>
      <c r="K44" s="316">
        <f t="shared" si="29"/>
        <v>4.8703238003147284E-2</v>
      </c>
      <c r="L44" s="316">
        <f t="shared" si="30"/>
        <v>0.1050686527961003</v>
      </c>
      <c r="M44" s="392">
        <f t="shared" si="31"/>
        <v>8.6177229089996629E-2</v>
      </c>
      <c r="N44" s="387">
        <f t="shared" si="22"/>
        <v>-0.56832010650801412</v>
      </c>
      <c r="O44" s="388">
        <f t="shared" si="22"/>
        <v>0.78848206553481159</v>
      </c>
      <c r="P44" s="379">
        <f t="shared" si="22"/>
        <v>0.12105971378722846</v>
      </c>
      <c r="R44" s="394">
        <v>135.46699999999998</v>
      </c>
      <c r="S44" s="362">
        <v>146.91800000000001</v>
      </c>
      <c r="T44" s="367">
        <v>282.38499999999999</v>
      </c>
      <c r="U44" s="19">
        <v>75.595999999999989</v>
      </c>
      <c r="V44" s="119">
        <v>262.47199999999998</v>
      </c>
      <c r="W44" s="368">
        <v>338.06799999999998</v>
      </c>
      <c r="X44" s="338">
        <f t="shared" si="32"/>
        <v>0.16394765951575854</v>
      </c>
      <c r="Y44" s="316">
        <f t="shared" si="33"/>
        <v>5.1254070780560719E-2</v>
      </c>
      <c r="Z44" s="392">
        <f t="shared" si="34"/>
        <v>7.6470172475937306E-2</v>
      </c>
      <c r="AA44" s="316">
        <f t="shared" si="35"/>
        <v>6.3412281327198686E-2</v>
      </c>
      <c r="AB44" s="316">
        <f t="shared" si="36"/>
        <v>0.10459535411595744</v>
      </c>
      <c r="AC44" s="392">
        <f t="shared" si="37"/>
        <v>9.1331740662464966E-2</v>
      </c>
      <c r="AE44" s="387">
        <f t="shared" si="23"/>
        <v>-0.4419600345471591</v>
      </c>
      <c r="AF44" s="388">
        <f t="shared" si="23"/>
        <v>0.78652037190813906</v>
      </c>
      <c r="AG44" s="379">
        <f t="shared" si="23"/>
        <v>0.19718823591904666</v>
      </c>
      <c r="AI44" s="27">
        <f t="shared" si="24"/>
        <v>1.4090157369751308</v>
      </c>
      <c r="AJ44" s="28">
        <f t="shared" si="24"/>
        <v>1.4794473647110951</v>
      </c>
      <c r="AK44" s="395">
        <f t="shared" si="24"/>
        <v>1.4448014571576218</v>
      </c>
      <c r="AL44" s="28">
        <f t="shared" si="24"/>
        <v>1.8214586897332721</v>
      </c>
      <c r="AM44" s="28">
        <f t="shared" si="24"/>
        <v>1.4778246352902757</v>
      </c>
      <c r="AN44" s="395">
        <f t="shared" si="24"/>
        <v>1.5429145178220984</v>
      </c>
      <c r="AO44" s="377">
        <f t="shared" si="25"/>
        <v>0.29271706620081622</v>
      </c>
      <c r="AP44" s="378">
        <f t="shared" si="25"/>
        <v>-1.0968483634672588E-3</v>
      </c>
      <c r="AQ44" s="379">
        <f t="shared" si="25"/>
        <v>6.7907642381186323E-2</v>
      </c>
    </row>
    <row r="45" spans="1:43" ht="19.5" customHeight="1">
      <c r="A45" s="8" t="s">
        <v>187</v>
      </c>
      <c r="B45" s="19">
        <v>611.64</v>
      </c>
      <c r="C45" s="364">
        <v>864</v>
      </c>
      <c r="D45" s="368">
        <v>1475.6399999999999</v>
      </c>
      <c r="E45" s="19">
        <v>676.06000000000006</v>
      </c>
      <c r="F45" s="362">
        <v>1049.53</v>
      </c>
      <c r="G45" s="370">
        <v>1725.5900000000001</v>
      </c>
      <c r="H45" s="338">
        <f t="shared" si="26"/>
        <v>9.5140617222498752E-2</v>
      </c>
      <c r="I45" s="316">
        <f t="shared" si="27"/>
        <v>3.4086968323185501E-2</v>
      </c>
      <c r="J45" s="392">
        <f t="shared" si="28"/>
        <v>4.6439216345305047E-2</v>
      </c>
      <c r="K45" s="316">
        <f t="shared" si="29"/>
        <v>7.9334773593252916E-2</v>
      </c>
      <c r="L45" s="316">
        <f t="shared" si="30"/>
        <v>6.2088038854938792E-2</v>
      </c>
      <c r="M45" s="392">
        <f t="shared" si="31"/>
        <v>6.7868451802933369E-2</v>
      </c>
      <c r="N45" s="387">
        <f t="shared" si="22"/>
        <v>0.10532339284546477</v>
      </c>
      <c r="O45" s="388">
        <f t="shared" si="22"/>
        <v>0.21473379629629627</v>
      </c>
      <c r="P45" s="379">
        <f t="shared" si="22"/>
        <v>0.16938413163102131</v>
      </c>
      <c r="R45" s="394">
        <v>95.975999999999999</v>
      </c>
      <c r="S45" s="362">
        <v>132.964</v>
      </c>
      <c r="T45" s="367">
        <v>228.94</v>
      </c>
      <c r="U45" s="19">
        <v>132.60999999999999</v>
      </c>
      <c r="V45" s="119">
        <v>178.55399999999997</v>
      </c>
      <c r="W45" s="368">
        <v>311.16399999999999</v>
      </c>
      <c r="X45" s="338">
        <f t="shared" si="32"/>
        <v>0.11615404910188049</v>
      </c>
      <c r="Y45" s="316">
        <f t="shared" si="33"/>
        <v>4.6386053902629183E-2</v>
      </c>
      <c r="Z45" s="392">
        <f t="shared" si="34"/>
        <v>6.1997206957313901E-2</v>
      </c>
      <c r="AA45" s="316">
        <f t="shared" si="35"/>
        <v>0.11123740180432586</v>
      </c>
      <c r="AB45" s="316">
        <f t="shared" si="36"/>
        <v>7.1153947311791976E-2</v>
      </c>
      <c r="AC45" s="392">
        <f t="shared" si="37"/>
        <v>8.4063412542728824E-2</v>
      </c>
      <c r="AE45" s="387">
        <f t="shared" si="23"/>
        <v>0.38169959156455768</v>
      </c>
      <c r="AF45" s="388">
        <f t="shared" si="23"/>
        <v>0.34287476309376957</v>
      </c>
      <c r="AG45" s="379">
        <f t="shared" si="23"/>
        <v>0.35915086922337724</v>
      </c>
      <c r="AI45" s="27">
        <f t="shared" si="24"/>
        <v>1.5691583284284873</v>
      </c>
      <c r="AJ45" s="28">
        <f t="shared" si="24"/>
        <v>1.5389351851851851</v>
      </c>
      <c r="AK45" s="395">
        <f t="shared" si="24"/>
        <v>1.5514624163075006</v>
      </c>
      <c r="AL45" s="28">
        <f t="shared" si="24"/>
        <v>1.9615122918084191</v>
      </c>
      <c r="AM45" s="28">
        <f t="shared" si="24"/>
        <v>1.7012758091717242</v>
      </c>
      <c r="AN45" s="395">
        <f t="shared" si="24"/>
        <v>1.803232517573699</v>
      </c>
      <c r="AO45" s="377">
        <f t="shared" si="25"/>
        <v>0.25004102917573295</v>
      </c>
      <c r="AP45" s="378">
        <f t="shared" si="25"/>
        <v>0.10548892867570901</v>
      </c>
      <c r="AQ45" s="379">
        <f t="shared" si="25"/>
        <v>0.16227921386933386</v>
      </c>
    </row>
    <row r="46" spans="1:43" ht="19.5" customHeight="1">
      <c r="A46" s="8" t="s">
        <v>185</v>
      </c>
      <c r="B46" s="19">
        <v>65.789999999999992</v>
      </c>
      <c r="C46" s="364">
        <v>482.6</v>
      </c>
      <c r="D46" s="368">
        <v>548.39</v>
      </c>
      <c r="E46" s="19">
        <v>47.76</v>
      </c>
      <c r="F46" s="362">
        <v>761.36</v>
      </c>
      <c r="G46" s="370">
        <v>809.12</v>
      </c>
      <c r="H46" s="338">
        <f t="shared" si="26"/>
        <v>1.023363613738178E-2</v>
      </c>
      <c r="I46" s="316">
        <f t="shared" si="27"/>
        <v>1.9039781149038568E-2</v>
      </c>
      <c r="J46" s="392">
        <f t="shared" si="28"/>
        <v>1.7258140096230678E-2</v>
      </c>
      <c r="K46" s="316">
        <f t="shared" si="29"/>
        <v>5.6045747223822722E-3</v>
      </c>
      <c r="L46" s="316">
        <f t="shared" si="30"/>
        <v>4.5040493613899744E-2</v>
      </c>
      <c r="M46" s="392">
        <f t="shared" si="31"/>
        <v>3.1823157136277709E-2</v>
      </c>
      <c r="N46" s="387">
        <f t="shared" si="22"/>
        <v>-0.2740538075695394</v>
      </c>
      <c r="O46" s="388">
        <f t="shared" si="22"/>
        <v>0.57762121840033154</v>
      </c>
      <c r="P46" s="379">
        <f t="shared" si="22"/>
        <v>0.47544630646073055</v>
      </c>
      <c r="R46" s="394">
        <v>8.2110000000000003</v>
      </c>
      <c r="S46" s="362">
        <v>77.567999999999998</v>
      </c>
      <c r="T46" s="367">
        <v>85.778999999999996</v>
      </c>
      <c r="U46" s="19">
        <v>8.2919999999999998</v>
      </c>
      <c r="V46" s="119">
        <v>170.94</v>
      </c>
      <c r="W46" s="368">
        <v>179.232</v>
      </c>
      <c r="X46" s="338">
        <f t="shared" si="32"/>
        <v>9.9372853335786097E-3</v>
      </c>
      <c r="Y46" s="316">
        <f t="shared" si="33"/>
        <v>2.7060508326457844E-2</v>
      </c>
      <c r="Z46" s="392">
        <f t="shared" si="34"/>
        <v>2.3229048727139989E-2</v>
      </c>
      <c r="AA46" s="316">
        <f t="shared" si="35"/>
        <v>6.9555880835643624E-3</v>
      </c>
      <c r="AB46" s="316">
        <f t="shared" si="36"/>
        <v>6.8119760708120355E-2</v>
      </c>
      <c r="AC46" s="392">
        <f t="shared" si="37"/>
        <v>4.842094058714496E-2</v>
      </c>
      <c r="AE46" s="387">
        <f t="shared" si="23"/>
        <v>9.8648154914138982E-3</v>
      </c>
      <c r="AF46" s="388">
        <f t="shared" si="23"/>
        <v>1.2037438118811881</v>
      </c>
      <c r="AG46" s="379">
        <f t="shared" si="23"/>
        <v>1.0894624558458366</v>
      </c>
      <c r="AI46" s="27">
        <f t="shared" si="24"/>
        <v>1.2480620155038762</v>
      </c>
      <c r="AJ46" s="28">
        <f t="shared" si="24"/>
        <v>1.6072938251139659</v>
      </c>
      <c r="AK46" s="395">
        <f t="shared" si="24"/>
        <v>1.5641970130746365</v>
      </c>
      <c r="AL46" s="28">
        <f t="shared" si="24"/>
        <v>1.7361809045226131</v>
      </c>
      <c r="AM46" s="28">
        <f t="shared" si="24"/>
        <v>2.2451928128611955</v>
      </c>
      <c r="AN46" s="395">
        <f t="shared" si="24"/>
        <v>2.2151473205457779</v>
      </c>
      <c r="AO46" s="377">
        <f t="shared" si="25"/>
        <v>0.39110147008333573</v>
      </c>
      <c r="AP46" s="378">
        <f t="shared" si="25"/>
        <v>0.39687764475919585</v>
      </c>
      <c r="AQ46" s="379">
        <f t="shared" si="25"/>
        <v>0.4161562143579422</v>
      </c>
    </row>
    <row r="47" spans="1:43" ht="19.5" customHeight="1">
      <c r="A47" s="8" t="s">
        <v>196</v>
      </c>
      <c r="B47" s="19">
        <v>104.5</v>
      </c>
      <c r="C47" s="364">
        <v>810</v>
      </c>
      <c r="D47" s="368">
        <v>914.5</v>
      </c>
      <c r="E47" s="19">
        <v>228.09</v>
      </c>
      <c r="F47" s="362">
        <v>318.77000000000004</v>
      </c>
      <c r="G47" s="370">
        <v>546.86</v>
      </c>
      <c r="H47" s="338">
        <f t="shared" si="26"/>
        <v>1.6254977600796416E-2</v>
      </c>
      <c r="I47" s="316">
        <f t="shared" si="27"/>
        <v>3.1956532802986409E-2</v>
      </c>
      <c r="J47" s="392">
        <f t="shared" si="28"/>
        <v>2.8779826616099773E-2</v>
      </c>
      <c r="K47" s="316">
        <f t="shared" si="29"/>
        <v>2.6766068853186192E-2</v>
      </c>
      <c r="L47" s="316">
        <f t="shared" si="30"/>
        <v>1.8857778382503448E-2</v>
      </c>
      <c r="M47" s="392">
        <f t="shared" si="31"/>
        <v>2.150831979378192E-2</v>
      </c>
      <c r="N47" s="387">
        <f t="shared" si="22"/>
        <v>1.1826794258373206</v>
      </c>
      <c r="O47" s="388">
        <f t="shared" si="22"/>
        <v>-0.60645679012345677</v>
      </c>
      <c r="P47" s="379">
        <f t="shared" si="22"/>
        <v>-0.4020120284308365</v>
      </c>
      <c r="R47" s="394">
        <v>27.606000000000002</v>
      </c>
      <c r="S47" s="362">
        <v>259.411</v>
      </c>
      <c r="T47" s="367">
        <v>287.017</v>
      </c>
      <c r="U47" s="19">
        <v>71.73299999999999</v>
      </c>
      <c r="V47" s="119">
        <v>98.734999999999999</v>
      </c>
      <c r="W47" s="368">
        <v>170.46799999999999</v>
      </c>
      <c r="X47" s="338">
        <f t="shared" si="32"/>
        <v>3.3409901220164552E-2</v>
      </c>
      <c r="Y47" s="316">
        <f t="shared" si="33"/>
        <v>9.0498575771900208E-2</v>
      </c>
      <c r="Z47" s="392">
        <f t="shared" si="34"/>
        <v>7.7724523234329365E-2</v>
      </c>
      <c r="AA47" s="316">
        <f t="shared" si="35"/>
        <v>6.017187650727477E-2</v>
      </c>
      <c r="AB47" s="316">
        <f t="shared" si="36"/>
        <v>3.9345996101066247E-2</v>
      </c>
      <c r="AC47" s="392">
        <f t="shared" si="37"/>
        <v>4.6053276758667126E-2</v>
      </c>
      <c r="AE47" s="387">
        <f t="shared" si="23"/>
        <v>1.5984568572049549</v>
      </c>
      <c r="AF47" s="388">
        <f t="shared" si="23"/>
        <v>-0.61938776690271413</v>
      </c>
      <c r="AG47" s="379">
        <f t="shared" si="23"/>
        <v>-0.40607002372681761</v>
      </c>
      <c r="AI47" s="27">
        <f t="shared" si="24"/>
        <v>2.6417224880382779</v>
      </c>
      <c r="AJ47" s="28">
        <f t="shared" si="24"/>
        <v>3.2026049382716049</v>
      </c>
      <c r="AK47" s="395">
        <f t="shared" si="24"/>
        <v>3.1385128485511209</v>
      </c>
      <c r="AL47" s="28">
        <f t="shared" si="24"/>
        <v>3.1449427857424697</v>
      </c>
      <c r="AM47" s="28">
        <f t="shared" si="24"/>
        <v>3.0973742823979666</v>
      </c>
      <c r="AN47" s="395">
        <f t="shared" si="24"/>
        <v>3.117214643601653</v>
      </c>
      <c r="AO47" s="377">
        <f t="shared" si="25"/>
        <v>0.19048946283448537</v>
      </c>
      <c r="AP47" s="378">
        <f t="shared" si="25"/>
        <v>-3.2857832265265147E-2</v>
      </c>
      <c r="AQ47" s="379">
        <f t="shared" si="25"/>
        <v>-6.7860818091919212E-3</v>
      </c>
    </row>
    <row r="48" spans="1:43" ht="19.5" customHeight="1">
      <c r="A48" s="8" t="s">
        <v>191</v>
      </c>
      <c r="B48" s="19">
        <v>400.28</v>
      </c>
      <c r="C48" s="364">
        <v>2435.8199999999997</v>
      </c>
      <c r="D48" s="368">
        <v>2836.0999999999995</v>
      </c>
      <c r="E48" s="19">
        <v>291.8</v>
      </c>
      <c r="F48" s="362">
        <v>830.83</v>
      </c>
      <c r="G48" s="370">
        <v>1122.6300000000001</v>
      </c>
      <c r="H48" s="338">
        <f t="shared" si="26"/>
        <v>6.2263563962170226E-2</v>
      </c>
      <c r="I48" s="316">
        <f t="shared" si="27"/>
        <v>9.6099212015025109E-2</v>
      </c>
      <c r="J48" s="392">
        <f t="shared" si="28"/>
        <v>8.9253653653275616E-2</v>
      </c>
      <c r="K48" s="316">
        <f t="shared" si="29"/>
        <v>3.4242355611204922E-2</v>
      </c>
      <c r="L48" s="316">
        <f t="shared" si="30"/>
        <v>4.9150196108590324E-2</v>
      </c>
      <c r="M48" s="392">
        <f t="shared" si="31"/>
        <v>4.4153686592717324E-2</v>
      </c>
      <c r="N48" s="387">
        <f t="shared" si="22"/>
        <v>-0.27101029279504341</v>
      </c>
      <c r="O48" s="388">
        <f t="shared" si="22"/>
        <v>-0.65891157803121736</v>
      </c>
      <c r="P48" s="379">
        <f t="shared" si="22"/>
        <v>-0.60416416910546156</v>
      </c>
      <c r="R48" s="394">
        <v>49.597000000000001</v>
      </c>
      <c r="S48" s="362">
        <v>301.89499999999998</v>
      </c>
      <c r="T48" s="367">
        <v>351.49199999999996</v>
      </c>
      <c r="U48" s="19">
        <v>38.894999999999996</v>
      </c>
      <c r="V48" s="119">
        <v>116.197</v>
      </c>
      <c r="W48" s="368">
        <v>155.09199999999998</v>
      </c>
      <c r="X48" s="338">
        <f t="shared" si="32"/>
        <v>6.0024301630678151E-2</v>
      </c>
      <c r="Y48" s="316">
        <f t="shared" si="33"/>
        <v>0.10531961841501637</v>
      </c>
      <c r="Z48" s="392">
        <f t="shared" si="34"/>
        <v>9.5184425036429529E-2</v>
      </c>
      <c r="AA48" s="316">
        <f t="shared" si="35"/>
        <v>3.2626338459989856E-2</v>
      </c>
      <c r="AB48" s="316">
        <f t="shared" si="36"/>
        <v>4.6304620539379088E-2</v>
      </c>
      <c r="AC48" s="392">
        <f t="shared" si="37"/>
        <v>4.1899328900762617E-2</v>
      </c>
      <c r="AE48" s="387">
        <f t="shared" si="23"/>
        <v>-0.21577918019235046</v>
      </c>
      <c r="AF48" s="388">
        <f t="shared" si="23"/>
        <v>-0.61510790175392105</v>
      </c>
      <c r="AG48" s="379">
        <f t="shared" si="23"/>
        <v>-0.55876093908253954</v>
      </c>
      <c r="AI48" s="27">
        <f t="shared" si="24"/>
        <v>1.2390576596382534</v>
      </c>
      <c r="AJ48" s="28">
        <f t="shared" si="24"/>
        <v>1.239397820857042</v>
      </c>
      <c r="AK48" s="395">
        <f t="shared" si="24"/>
        <v>1.2393498113606713</v>
      </c>
      <c r="AL48" s="28">
        <f t="shared" si="24"/>
        <v>1.3329335161069222</v>
      </c>
      <c r="AM48" s="28">
        <f t="shared" si="24"/>
        <v>1.3985652901315551</v>
      </c>
      <c r="AN48" s="395">
        <f t="shared" si="24"/>
        <v>1.3815059280439679</v>
      </c>
      <c r="AO48" s="377">
        <f t="shared" si="25"/>
        <v>7.5763912791658256E-2</v>
      </c>
      <c r="AP48" s="378">
        <f t="shared" si="25"/>
        <v>0.12842322827746219</v>
      </c>
      <c r="AQ48" s="379">
        <f t="shared" si="25"/>
        <v>0.11470217317193486</v>
      </c>
    </row>
    <row r="49" spans="1:43" ht="19.5" customHeight="1">
      <c r="A49" s="8" t="s">
        <v>202</v>
      </c>
      <c r="B49" s="19">
        <v>125.82</v>
      </c>
      <c r="C49" s="364">
        <v>307.26</v>
      </c>
      <c r="D49" s="368">
        <v>433.08</v>
      </c>
      <c r="E49" s="19"/>
      <c r="F49" s="362">
        <v>325.45</v>
      </c>
      <c r="G49" s="370">
        <v>325.45</v>
      </c>
      <c r="H49" s="338">
        <f t="shared" si="26"/>
        <v>1.9571304131408659E-2</v>
      </c>
      <c r="I49" s="316">
        <f t="shared" si="27"/>
        <v>1.2122178109932843E-2</v>
      </c>
      <c r="J49" s="392">
        <f t="shared" si="28"/>
        <v>1.362926988616784E-2</v>
      </c>
      <c r="K49" s="316">
        <f t="shared" si="29"/>
        <v>0</v>
      </c>
      <c r="L49" s="316">
        <f t="shared" si="30"/>
        <v>1.9252953460444037E-2</v>
      </c>
      <c r="M49" s="392">
        <f t="shared" si="31"/>
        <v>1.2800136555766239E-2</v>
      </c>
      <c r="N49" s="387">
        <f t="shared" si="22"/>
        <v>-1</v>
      </c>
      <c r="O49" s="388">
        <f t="shared" si="22"/>
        <v>5.9200676951116311E-2</v>
      </c>
      <c r="P49" s="379">
        <f t="shared" si="22"/>
        <v>-0.24852221298605337</v>
      </c>
      <c r="R49" s="394">
        <v>39.408000000000001</v>
      </c>
      <c r="S49" s="362">
        <v>99.448999999999998</v>
      </c>
      <c r="T49" s="367">
        <v>138.857</v>
      </c>
      <c r="U49" s="19"/>
      <c r="V49" s="119">
        <v>108.93899999999999</v>
      </c>
      <c r="W49" s="368">
        <v>108.93899999999999</v>
      </c>
      <c r="X49" s="338">
        <f t="shared" si="32"/>
        <v>4.7693160446433548E-2</v>
      </c>
      <c r="Y49" s="316">
        <f t="shared" si="33"/>
        <v>3.469395230710997E-2</v>
      </c>
      <c r="Z49" s="392">
        <f t="shared" si="34"/>
        <v>3.7602630237056595E-2</v>
      </c>
      <c r="AA49" s="316">
        <f t="shared" si="35"/>
        <v>0</v>
      </c>
      <c r="AB49" s="316">
        <f t="shared" si="36"/>
        <v>4.3412300291224545E-2</v>
      </c>
      <c r="AC49" s="392">
        <f t="shared" si="37"/>
        <v>2.9430731379569409E-2</v>
      </c>
      <c r="AE49" s="387">
        <f t="shared" si="23"/>
        <v>-1</v>
      </c>
      <c r="AF49" s="388">
        <f t="shared" si="23"/>
        <v>9.5425796136713245E-2</v>
      </c>
      <c r="AG49" s="379">
        <f t="shared" si="23"/>
        <v>-0.21545906940233484</v>
      </c>
      <c r="AI49" s="27">
        <f t="shared" si="24"/>
        <v>3.1320934668574156</v>
      </c>
      <c r="AJ49" s="28">
        <f t="shared" si="24"/>
        <v>3.236639979170735</v>
      </c>
      <c r="AK49" s="395">
        <f t="shared" si="24"/>
        <v>3.2062667405560177</v>
      </c>
      <c r="AL49" s="28"/>
      <c r="AM49" s="28">
        <f t="shared" si="24"/>
        <v>3.3473344599784909</v>
      </c>
      <c r="AN49" s="395">
        <f t="shared" si="24"/>
        <v>3.3473344599784909</v>
      </c>
      <c r="AO49" s="377">
        <f t="shared" si="25"/>
        <v>-1</v>
      </c>
      <c r="AP49" s="378">
        <f t="shared" si="25"/>
        <v>3.420043054529566E-2</v>
      </c>
      <c r="AQ49" s="379">
        <f t="shared" si="25"/>
        <v>4.3997499533681907E-2</v>
      </c>
    </row>
    <row r="50" spans="1:43" ht="19.5" customHeight="1">
      <c r="A50" s="8" t="s">
        <v>188</v>
      </c>
      <c r="B50" s="19">
        <v>1163.83</v>
      </c>
      <c r="C50" s="364">
        <v>278.55</v>
      </c>
      <c r="D50" s="368">
        <v>1442.3799999999999</v>
      </c>
      <c r="E50" s="19">
        <v>953.96</v>
      </c>
      <c r="F50" s="362">
        <v>204.13</v>
      </c>
      <c r="G50" s="370">
        <v>1158.0900000000001</v>
      </c>
      <c r="H50" s="338">
        <f t="shared" si="26"/>
        <v>0.18103378546540566</v>
      </c>
      <c r="I50" s="316">
        <f t="shared" si="27"/>
        <v>1.0989496558360326E-2</v>
      </c>
      <c r="J50" s="392">
        <f t="shared" si="28"/>
        <v>4.5392505538031695E-2</v>
      </c>
      <c r="K50" s="316">
        <f t="shared" si="29"/>
        <v>0.11194598203860538</v>
      </c>
      <c r="L50" s="316">
        <f t="shared" si="30"/>
        <v>1.2075911476049904E-2</v>
      </c>
      <c r="M50" s="392">
        <f t="shared" si="31"/>
        <v>4.5548348882677295E-2</v>
      </c>
      <c r="N50" s="387">
        <f t="shared" si="22"/>
        <v>-0.18032702370621131</v>
      </c>
      <c r="O50" s="388">
        <f t="shared" si="22"/>
        <v>-0.2671692694309819</v>
      </c>
      <c r="P50" s="379">
        <f t="shared" si="22"/>
        <v>-0.1970978521610115</v>
      </c>
      <c r="R50" s="394">
        <v>122.78</v>
      </c>
      <c r="S50" s="362">
        <v>34.32</v>
      </c>
      <c r="T50" s="367">
        <v>157.1</v>
      </c>
      <c r="U50" s="19">
        <v>77.408000000000001</v>
      </c>
      <c r="V50" s="119">
        <v>24.292000000000002</v>
      </c>
      <c r="W50" s="368">
        <v>101.7</v>
      </c>
      <c r="X50" s="338">
        <f t="shared" si="32"/>
        <v>0.14859333738360514</v>
      </c>
      <c r="Y50" s="316">
        <f t="shared" si="33"/>
        <v>1.1972935305332524E-2</v>
      </c>
      <c r="Z50" s="392">
        <f t="shared" si="34"/>
        <v>4.2542854953236717E-2</v>
      </c>
      <c r="AA50" s="316">
        <f t="shared" si="35"/>
        <v>6.4932243412029689E-2</v>
      </c>
      <c r="AB50" s="316">
        <f t="shared" si="36"/>
        <v>9.6803862590479697E-3</v>
      </c>
      <c r="AC50" s="392">
        <f t="shared" si="37"/>
        <v>2.7475058347352272E-2</v>
      </c>
      <c r="AE50" s="387">
        <f t="shared" si="23"/>
        <v>-0.36953901286854535</v>
      </c>
      <c r="AF50" s="388">
        <f t="shared" si="23"/>
        <v>-0.29219114219114217</v>
      </c>
      <c r="AG50" s="379">
        <f t="shared" si="23"/>
        <v>-0.35264162953532779</v>
      </c>
      <c r="AI50" s="27">
        <f t="shared" si="24"/>
        <v>1.0549650722184514</v>
      </c>
      <c r="AJ50" s="28">
        <f t="shared" si="24"/>
        <v>1.2320947765212709</v>
      </c>
      <c r="AK50" s="395">
        <f t="shared" si="24"/>
        <v>1.089172062840583</v>
      </c>
      <c r="AL50" s="28">
        <f t="shared" si="24"/>
        <v>0.81143863474359512</v>
      </c>
      <c r="AM50" s="28">
        <f t="shared" si="24"/>
        <v>1.1900259638465684</v>
      </c>
      <c r="AN50" s="395">
        <f t="shared" si="24"/>
        <v>0.87817009040748117</v>
      </c>
      <c r="AO50" s="377">
        <f t="shared" si="25"/>
        <v>-0.23083838876556595</v>
      </c>
      <c r="AP50" s="378">
        <f t="shared" si="25"/>
        <v>-3.4144136860543003E-2</v>
      </c>
      <c r="AQ50" s="379">
        <f t="shared" si="25"/>
        <v>-0.1937269414373376</v>
      </c>
    </row>
    <row r="51" spans="1:43" ht="19.5" customHeight="1">
      <c r="A51" s="8" t="s">
        <v>190</v>
      </c>
      <c r="B51" s="19">
        <v>30.46</v>
      </c>
      <c r="C51" s="364">
        <v>40.03</v>
      </c>
      <c r="D51" s="368">
        <v>70.490000000000009</v>
      </c>
      <c r="E51" s="19">
        <v>99</v>
      </c>
      <c r="F51" s="362">
        <v>189.04</v>
      </c>
      <c r="G51" s="370">
        <v>288.03999999999996</v>
      </c>
      <c r="H51" s="338">
        <f t="shared" si="26"/>
        <v>4.7380537580886013E-3</v>
      </c>
      <c r="I51" s="316">
        <f t="shared" si="27"/>
        <v>1.5792839606216615E-3</v>
      </c>
      <c r="J51" s="392">
        <f t="shared" si="28"/>
        <v>2.2183597355591835E-3</v>
      </c>
      <c r="K51" s="316">
        <f t="shared" si="29"/>
        <v>1.16175229798125E-2</v>
      </c>
      <c r="L51" s="316">
        <f t="shared" si="30"/>
        <v>1.1183218073935599E-2</v>
      </c>
      <c r="M51" s="392">
        <f t="shared" si="31"/>
        <v>1.1328779639031823E-2</v>
      </c>
      <c r="N51" s="387">
        <f t="shared" si="22"/>
        <v>2.2501641497045304</v>
      </c>
      <c r="O51" s="388">
        <f t="shared" si="22"/>
        <v>3.7224581563827126</v>
      </c>
      <c r="P51" s="379">
        <f t="shared" si="22"/>
        <v>3.086253369272236</v>
      </c>
      <c r="R51" s="394">
        <v>6.1710000000000003</v>
      </c>
      <c r="S51" s="362">
        <v>5.7539999999999996</v>
      </c>
      <c r="T51" s="367">
        <v>11.925000000000001</v>
      </c>
      <c r="U51" s="19">
        <v>19.537000000000003</v>
      </c>
      <c r="V51" s="119">
        <v>38.356999999999999</v>
      </c>
      <c r="W51" s="368">
        <v>57.894000000000005</v>
      </c>
      <c r="X51" s="338">
        <f t="shared" si="32"/>
        <v>7.4683945674721228E-3</v>
      </c>
      <c r="Y51" s="316">
        <f t="shared" si="33"/>
        <v>2.0073505171003302E-3</v>
      </c>
      <c r="Z51" s="392">
        <f t="shared" si="34"/>
        <v>3.2293032801868102E-3</v>
      </c>
      <c r="AA51" s="316">
        <f t="shared" si="35"/>
        <v>1.6388244619946573E-2</v>
      </c>
      <c r="AB51" s="316">
        <f t="shared" si="36"/>
        <v>1.5285302804968835E-2</v>
      </c>
      <c r="AC51" s="392">
        <f t="shared" si="37"/>
        <v>1.5640521415551747E-2</v>
      </c>
      <c r="AE51" s="387">
        <f t="shared" si="23"/>
        <v>2.1659374493599097</v>
      </c>
      <c r="AF51" s="388">
        <f t="shared" si="23"/>
        <v>5.6661452902328824</v>
      </c>
      <c r="AG51" s="379">
        <f t="shared" si="23"/>
        <v>3.8548427672955978</v>
      </c>
      <c r="AI51" s="27">
        <f t="shared" si="24"/>
        <v>2.0259356533158241</v>
      </c>
      <c r="AJ51" s="28">
        <f t="shared" si="24"/>
        <v>1.4374219335498375</v>
      </c>
      <c r="AK51" s="395">
        <f t="shared" si="24"/>
        <v>1.6917293233082706</v>
      </c>
      <c r="AL51" s="28">
        <f t="shared" si="24"/>
        <v>1.9734343434343438</v>
      </c>
      <c r="AM51" s="28">
        <f t="shared" si="24"/>
        <v>2.0290414727041899</v>
      </c>
      <c r="AN51" s="395">
        <f t="shared" si="24"/>
        <v>2.0099291765032641</v>
      </c>
      <c r="AO51" s="377">
        <f t="shared" si="25"/>
        <v>-2.5914598914112665E-2</v>
      </c>
      <c r="AP51" s="378">
        <f t="shared" si="25"/>
        <v>0.41158377046139605</v>
      </c>
      <c r="AQ51" s="379">
        <f t="shared" si="25"/>
        <v>0.188091468777485</v>
      </c>
    </row>
    <row r="52" spans="1:43" ht="19.5" customHeight="1">
      <c r="A52" s="8" t="s">
        <v>193</v>
      </c>
      <c r="B52" s="19">
        <v>5.62</v>
      </c>
      <c r="C52" s="364">
        <v>149.71</v>
      </c>
      <c r="D52" s="368">
        <v>155.33000000000001</v>
      </c>
      <c r="E52" s="19">
        <v>2.91</v>
      </c>
      <c r="F52" s="362">
        <v>182.70999999999998</v>
      </c>
      <c r="G52" s="370">
        <v>185.61999999999998</v>
      </c>
      <c r="H52" s="338">
        <f t="shared" si="26"/>
        <v>8.7419113987058242E-4</v>
      </c>
      <c r="I52" s="316">
        <f t="shared" si="27"/>
        <v>5.9064352172038207E-3</v>
      </c>
      <c r="J52" s="392">
        <f t="shared" si="28"/>
        <v>4.8883219992113484E-3</v>
      </c>
      <c r="K52" s="316">
        <f t="shared" si="29"/>
        <v>3.4148476637630684E-4</v>
      </c>
      <c r="L52" s="316">
        <f t="shared" si="30"/>
        <v>1.0808748277024827E-2</v>
      </c>
      <c r="M52" s="392">
        <f t="shared" si="31"/>
        <v>7.3005418573708061E-3</v>
      </c>
      <c r="N52" s="387">
        <f t="shared" si="22"/>
        <v>-0.48220640569395018</v>
      </c>
      <c r="O52" s="388">
        <f t="shared" si="22"/>
        <v>0.22042615723732528</v>
      </c>
      <c r="P52" s="379">
        <f t="shared" si="22"/>
        <v>0.19500418463915509</v>
      </c>
      <c r="R52" s="394">
        <v>1.0680000000000001</v>
      </c>
      <c r="S52" s="362">
        <v>46.491</v>
      </c>
      <c r="T52" s="367">
        <v>47.558999999999997</v>
      </c>
      <c r="U52" s="19">
        <v>0.54500000000000004</v>
      </c>
      <c r="V52" s="119">
        <v>52.713999999999992</v>
      </c>
      <c r="W52" s="368">
        <v>53.258999999999993</v>
      </c>
      <c r="X52" s="338">
        <f t="shared" si="32"/>
        <v>1.2925369304910431E-3</v>
      </c>
      <c r="Y52" s="316">
        <f t="shared" si="33"/>
        <v>1.6218931680658927E-2</v>
      </c>
      <c r="Z52" s="392">
        <f t="shared" si="34"/>
        <v>1.2879030163723647E-2</v>
      </c>
      <c r="AA52" s="316">
        <f t="shared" si="35"/>
        <v>4.5716298909100072E-4</v>
      </c>
      <c r="AB52" s="316">
        <f t="shared" si="36"/>
        <v>2.10065816424936E-2</v>
      </c>
      <c r="AC52" s="392">
        <f t="shared" si="37"/>
        <v>1.4388339552818432E-2</v>
      </c>
      <c r="AE52" s="387">
        <f t="shared" si="23"/>
        <v>-0.48970037453183518</v>
      </c>
      <c r="AF52" s="388">
        <f t="shared" si="23"/>
        <v>0.13385386418876755</v>
      </c>
      <c r="AG52" s="379">
        <f t="shared" si="23"/>
        <v>0.11985113227780222</v>
      </c>
      <c r="AI52" s="27">
        <f t="shared" si="24"/>
        <v>1.9003558718861211</v>
      </c>
      <c r="AJ52" s="28">
        <f t="shared" si="24"/>
        <v>3.1054037806425754</v>
      </c>
      <c r="AK52" s="395">
        <f t="shared" si="24"/>
        <v>3.0618039013712739</v>
      </c>
      <c r="AL52" s="28">
        <f t="shared" si="24"/>
        <v>1.872852233676976</v>
      </c>
      <c r="AM52" s="28">
        <f t="shared" si="24"/>
        <v>2.8851184937879699</v>
      </c>
      <c r="AN52" s="395">
        <f t="shared" si="24"/>
        <v>2.8692490033401574</v>
      </c>
      <c r="AO52" s="377">
        <f>(AL52-AI52)/AI52</f>
        <v>-1.4472888271104465E-2</v>
      </c>
      <c r="AP52" s="378">
        <f>(AM52-AJ52)/AJ52</f>
        <v>-7.0936117302279986E-2</v>
      </c>
      <c r="AQ52" s="379">
        <f>(AN52-AK52)/AK52</f>
        <v>-6.2889363340636523E-2</v>
      </c>
    </row>
    <row r="53" spans="1:43" ht="19.5" customHeight="1">
      <c r="A53" s="8" t="s">
        <v>201</v>
      </c>
      <c r="B53" s="19">
        <v>2.79</v>
      </c>
      <c r="C53" s="364">
        <v>11.26</v>
      </c>
      <c r="D53" s="368">
        <v>14.05</v>
      </c>
      <c r="E53" s="19">
        <v>95.62</v>
      </c>
      <c r="F53" s="362">
        <v>23.51</v>
      </c>
      <c r="G53" s="370">
        <v>119.13000000000001</v>
      </c>
      <c r="H53" s="338">
        <f t="shared" si="26"/>
        <v>4.3398456943753109E-4</v>
      </c>
      <c r="I53" s="316">
        <f t="shared" si="27"/>
        <v>4.4423525847114435E-4</v>
      </c>
      <c r="J53" s="392">
        <f t="shared" si="28"/>
        <v>4.4216136025828522E-4</v>
      </c>
      <c r="K53" s="316">
        <f t="shared" si="29"/>
        <v>1.1220884316461326E-2</v>
      </c>
      <c r="L53" s="316">
        <f t="shared" si="30"/>
        <v>1.3908033057460113E-3</v>
      </c>
      <c r="M53" s="392">
        <f t="shared" si="31"/>
        <v>4.6854517372512897E-3</v>
      </c>
      <c r="N53" s="387">
        <f t="shared" si="22"/>
        <v>33.272401433691755</v>
      </c>
      <c r="O53" s="388">
        <f t="shared" si="22"/>
        <v>1.0879218472468919</v>
      </c>
      <c r="P53" s="379">
        <f t="shared" si="22"/>
        <v>7.4790035587188619</v>
      </c>
      <c r="R53" s="394">
        <v>0.41499999999999998</v>
      </c>
      <c r="S53" s="362">
        <v>1.694</v>
      </c>
      <c r="T53" s="367">
        <v>2.109</v>
      </c>
      <c r="U53" s="19">
        <v>6.8870000000000005</v>
      </c>
      <c r="V53" s="119">
        <v>2.6870000000000003</v>
      </c>
      <c r="W53" s="368">
        <v>9.5740000000000016</v>
      </c>
      <c r="X53" s="338">
        <f t="shared" si="32"/>
        <v>5.0224983722264318E-4</v>
      </c>
      <c r="Y53" s="316">
        <f t="shared" si="33"/>
        <v>5.9097180673756686E-4</v>
      </c>
      <c r="Z53" s="392">
        <f t="shared" si="34"/>
        <v>5.711195486720321E-4</v>
      </c>
      <c r="AA53" s="316">
        <f t="shared" si="35"/>
        <v>5.7770302859994896E-3</v>
      </c>
      <c r="AB53" s="316">
        <f t="shared" si="36"/>
        <v>1.070772183355092E-3</v>
      </c>
      <c r="AC53" s="392">
        <f t="shared" si="37"/>
        <v>2.5864917268195744E-3</v>
      </c>
      <c r="AE53" s="387">
        <f t="shared" si="23"/>
        <v>15.595180722891568</v>
      </c>
      <c r="AF53" s="388">
        <f t="shared" si="23"/>
        <v>0.5861865407319955</v>
      </c>
      <c r="AG53" s="379">
        <f t="shared" si="23"/>
        <v>3.5395922238027508</v>
      </c>
      <c r="AI53" s="27">
        <f t="shared" si="24"/>
        <v>1.4874551971326164</v>
      </c>
      <c r="AJ53" s="28">
        <f t="shared" si="24"/>
        <v>1.5044404973357015</v>
      </c>
      <c r="AK53" s="395">
        <f t="shared" si="24"/>
        <v>1.5010676156583629</v>
      </c>
      <c r="AL53" s="28">
        <f t="shared" si="24"/>
        <v>0.72024681029073423</v>
      </c>
      <c r="AM53" s="28">
        <f t="shared" si="24"/>
        <v>1.1429179072735007</v>
      </c>
      <c r="AN53" s="395">
        <f t="shared" si="24"/>
        <v>0.80365986737177875</v>
      </c>
      <c r="AO53" s="377">
        <f t="shared" ref="AO53:AQ63" si="38">(AL53-AI53)/AI53</f>
        <v>-0.51578587934671116</v>
      </c>
      <c r="AP53" s="378">
        <f t="shared" si="38"/>
        <v>-0.24030368146991624</v>
      </c>
      <c r="AQ53" s="379">
        <f t="shared" si="38"/>
        <v>-0.46460781713734034</v>
      </c>
    </row>
    <row r="54" spans="1:43" ht="19.5" customHeight="1">
      <c r="A54" s="8" t="s">
        <v>200</v>
      </c>
      <c r="B54" s="19">
        <v>30.8</v>
      </c>
      <c r="C54" s="364">
        <v>20.34</v>
      </c>
      <c r="D54" s="368">
        <v>51.14</v>
      </c>
      <c r="E54" s="19">
        <v>0.02</v>
      </c>
      <c r="F54" s="362">
        <v>26.07</v>
      </c>
      <c r="G54" s="370">
        <v>26.09</v>
      </c>
      <c r="H54" s="338">
        <f t="shared" si="26"/>
        <v>4.7909407665505223E-3</v>
      </c>
      <c r="I54" s="316">
        <f t="shared" si="27"/>
        <v>8.0246404594165859E-4</v>
      </c>
      <c r="J54" s="392">
        <f t="shared" si="28"/>
        <v>1.60940441022126E-3</v>
      </c>
      <c r="K54" s="316">
        <f t="shared" si="29"/>
        <v>2.3469743393560604E-6</v>
      </c>
      <c r="L54" s="316">
        <f t="shared" si="30"/>
        <v>1.5422476469927058E-3</v>
      </c>
      <c r="M54" s="392">
        <f t="shared" si="31"/>
        <v>1.0261347756642838E-3</v>
      </c>
      <c r="N54" s="387">
        <f t="shared" si="22"/>
        <v>-0.99935064935064932</v>
      </c>
      <c r="O54" s="388">
        <f t="shared" si="22"/>
        <v>0.28171091445427732</v>
      </c>
      <c r="P54" s="379">
        <f t="shared" si="22"/>
        <v>-0.48983183418068049</v>
      </c>
      <c r="R54" s="394">
        <v>6.6660000000000004</v>
      </c>
      <c r="S54" s="362">
        <v>5.2750000000000004</v>
      </c>
      <c r="T54" s="367">
        <v>11.941000000000001</v>
      </c>
      <c r="U54" s="19">
        <v>5.0000000000000001E-3</v>
      </c>
      <c r="V54" s="119">
        <v>5.0910000000000002</v>
      </c>
      <c r="W54" s="368">
        <v>5.0960000000000001</v>
      </c>
      <c r="X54" s="338">
        <f t="shared" si="32"/>
        <v>8.0674636504244317E-3</v>
      </c>
      <c r="Y54" s="316">
        <f t="shared" si="33"/>
        <v>1.8402457382176302E-3</v>
      </c>
      <c r="Z54" s="392">
        <f t="shared" si="34"/>
        <v>3.23363609800509E-3</v>
      </c>
      <c r="AA54" s="316">
        <f t="shared" si="35"/>
        <v>4.1941558632201897E-6</v>
      </c>
      <c r="AB54" s="316">
        <f t="shared" si="36"/>
        <v>2.0287685840940724E-3</v>
      </c>
      <c r="AC54" s="392">
        <f t="shared" si="37"/>
        <v>1.3767246542586743E-3</v>
      </c>
      <c r="AE54" s="387">
        <f t="shared" si="23"/>
        <v>-0.99924992499249932</v>
      </c>
      <c r="AF54" s="388">
        <f t="shared" si="23"/>
        <v>-3.4881516587677755E-2</v>
      </c>
      <c r="AG54" s="379">
        <f t="shared" si="23"/>
        <v>-0.57323507243949423</v>
      </c>
      <c r="AI54" s="27">
        <f t="shared" si="24"/>
        <v>2.1642857142857146</v>
      </c>
      <c r="AJ54" s="28">
        <f t="shared" si="24"/>
        <v>2.5934119960668633</v>
      </c>
      <c r="AK54" s="395">
        <f t="shared" si="24"/>
        <v>2.3349628470864294</v>
      </c>
      <c r="AL54" s="28">
        <f t="shared" si="24"/>
        <v>2.5</v>
      </c>
      <c r="AM54" s="28">
        <f t="shared" si="24"/>
        <v>1.952819332566168</v>
      </c>
      <c r="AN54" s="395">
        <f t="shared" si="24"/>
        <v>1.9532387888079725</v>
      </c>
      <c r="AO54" s="377">
        <f t="shared" si="38"/>
        <v>0.15511551155115497</v>
      </c>
      <c r="AP54" s="378">
        <f t="shared" si="38"/>
        <v>-0.24700767347116859</v>
      </c>
      <c r="AQ54" s="379">
        <f t="shared" si="38"/>
        <v>-0.16348185529151901</v>
      </c>
    </row>
    <row r="55" spans="1:43" ht="19.5" customHeight="1">
      <c r="A55" s="8" t="s">
        <v>204</v>
      </c>
      <c r="B55" s="19"/>
      <c r="C55" s="364">
        <v>20.75</v>
      </c>
      <c r="D55" s="368">
        <v>20.75</v>
      </c>
      <c r="E55" s="19">
        <v>0.12</v>
      </c>
      <c r="F55" s="362">
        <v>14.389999999999999</v>
      </c>
      <c r="G55" s="370">
        <v>14.509999999999998</v>
      </c>
      <c r="H55" s="338">
        <f t="shared" si="26"/>
        <v>0</v>
      </c>
      <c r="I55" s="316">
        <f t="shared" si="27"/>
        <v>8.1863957489131838E-4</v>
      </c>
      <c r="J55" s="392">
        <f t="shared" si="28"/>
        <v>6.5301410856650663E-4</v>
      </c>
      <c r="K55" s="316">
        <f t="shared" si="29"/>
        <v>1.4081846036136362E-5</v>
      </c>
      <c r="L55" s="316">
        <f t="shared" si="30"/>
        <v>8.5128284005466176E-4</v>
      </c>
      <c r="M55" s="392">
        <f t="shared" si="31"/>
        <v>5.7068668435756057E-4</v>
      </c>
      <c r="N55" s="387"/>
      <c r="O55" s="388">
        <f t="shared" si="22"/>
        <v>-0.30650602409638561</v>
      </c>
      <c r="P55" s="379">
        <f t="shared" si="22"/>
        <v>-0.30072289156626514</v>
      </c>
      <c r="R55" s="394"/>
      <c r="S55" s="362">
        <v>6.9550000000000001</v>
      </c>
      <c r="T55" s="367">
        <v>6.9550000000000001</v>
      </c>
      <c r="U55" s="19">
        <v>3.4000000000000002E-2</v>
      </c>
      <c r="V55" s="119">
        <v>4.7139999999999995</v>
      </c>
      <c r="W55" s="368">
        <v>4.7479999999999993</v>
      </c>
      <c r="X55" s="338">
        <f t="shared" si="32"/>
        <v>0</v>
      </c>
      <c r="Y55" s="316">
        <f t="shared" si="33"/>
        <v>2.4263334804367044E-3</v>
      </c>
      <c r="Z55" s="392">
        <f t="shared" si="34"/>
        <v>1.8834217453835859E-3</v>
      </c>
      <c r="AA55" s="316">
        <f t="shared" si="35"/>
        <v>2.8520259869897294E-5</v>
      </c>
      <c r="AB55" s="316">
        <f t="shared" si="36"/>
        <v>1.8785337076054718E-3</v>
      </c>
      <c r="AC55" s="392">
        <f t="shared" si="37"/>
        <v>1.2827097053414805E-3</v>
      </c>
      <c r="AE55" s="387"/>
      <c r="AF55" s="388">
        <f t="shared" si="23"/>
        <v>-0.32221423436376717</v>
      </c>
      <c r="AG55" s="379">
        <f t="shared" si="23"/>
        <v>-0.31732566498921649</v>
      </c>
      <c r="AI55" s="27"/>
      <c r="AJ55" s="28">
        <f t="shared" si="24"/>
        <v>3.3518072289156624</v>
      </c>
      <c r="AK55" s="395">
        <f t="shared" si="24"/>
        <v>3.3518072289156624</v>
      </c>
      <c r="AL55" s="28">
        <f t="shared" si="24"/>
        <v>2.8333333333333339</v>
      </c>
      <c r="AM55" s="28">
        <f t="shared" si="24"/>
        <v>3.2758860319666434</v>
      </c>
      <c r="AN55" s="395">
        <f t="shared" si="24"/>
        <v>3.2722260509993104</v>
      </c>
      <c r="AO55" s="377"/>
      <c r="AP55" s="378">
        <f t="shared" si="38"/>
        <v>-2.2650824395286043E-2</v>
      </c>
      <c r="AQ55" s="379">
        <f t="shared" si="38"/>
        <v>-2.3742766955633415E-2</v>
      </c>
    </row>
    <row r="56" spans="1:43" ht="19.5" customHeight="1">
      <c r="A56" s="8" t="s">
        <v>206</v>
      </c>
      <c r="B56" s="19">
        <v>2.7</v>
      </c>
      <c r="C56" s="364">
        <v>30.51</v>
      </c>
      <c r="D56" s="368">
        <v>33.21</v>
      </c>
      <c r="E56" s="19"/>
      <c r="F56" s="362">
        <v>8.7000000000000011</v>
      </c>
      <c r="G56" s="370">
        <v>8.7000000000000011</v>
      </c>
      <c r="H56" s="338">
        <f t="shared" si="26"/>
        <v>4.1998506719761076E-4</v>
      </c>
      <c r="I56" s="316">
        <f t="shared" si="27"/>
        <v>1.2036960689124881E-3</v>
      </c>
      <c r="J56" s="392">
        <f t="shared" si="28"/>
        <v>1.0451372793009004E-3</v>
      </c>
      <c r="K56" s="316">
        <f t="shared" si="29"/>
        <v>0</v>
      </c>
      <c r="L56" s="316">
        <f t="shared" si="30"/>
        <v>5.1467412845556358E-4</v>
      </c>
      <c r="M56" s="392">
        <f t="shared" si="31"/>
        <v>3.4217602714753815E-4</v>
      </c>
      <c r="N56" s="387">
        <f t="shared" si="22"/>
        <v>-1</v>
      </c>
      <c r="O56" s="388">
        <f t="shared" si="22"/>
        <v>-0.71484759095378569</v>
      </c>
      <c r="P56" s="379">
        <f t="shared" si="22"/>
        <v>-0.73803071364046968</v>
      </c>
      <c r="R56" s="394">
        <v>1.097</v>
      </c>
      <c r="S56" s="362">
        <v>10.631</v>
      </c>
      <c r="T56" s="367">
        <v>11.728</v>
      </c>
      <c r="U56" s="19"/>
      <c r="V56" s="119">
        <v>3.5780000000000003</v>
      </c>
      <c r="W56" s="368">
        <v>3.5780000000000003</v>
      </c>
      <c r="X56" s="338">
        <f t="shared" si="32"/>
        <v>1.3276339070680471E-3</v>
      </c>
      <c r="Y56" s="316">
        <f t="shared" si="33"/>
        <v>3.7087492782922511E-3</v>
      </c>
      <c r="Z56" s="392">
        <f t="shared" si="34"/>
        <v>3.1759554607992376E-3</v>
      </c>
      <c r="AA56" s="316">
        <f t="shared" si="35"/>
        <v>0</v>
      </c>
      <c r="AB56" s="316">
        <f t="shared" si="36"/>
        <v>1.425836573146453E-3</v>
      </c>
      <c r="AC56" s="392">
        <f t="shared" si="37"/>
        <v>9.6662496329229534E-4</v>
      </c>
      <c r="AE56" s="387">
        <f t="shared" si="23"/>
        <v>-1</v>
      </c>
      <c r="AF56" s="388">
        <f t="shared" si="23"/>
        <v>-0.66343711786285386</v>
      </c>
      <c r="AG56" s="379">
        <f t="shared" si="23"/>
        <v>-0.69491814461118684</v>
      </c>
      <c r="AI56" s="27">
        <f t="shared" si="24"/>
        <v>4.0629629629629624</v>
      </c>
      <c r="AJ56" s="28">
        <f t="shared" si="24"/>
        <v>3.484431333988856</v>
      </c>
      <c r="AK56" s="395">
        <f t="shared" si="24"/>
        <v>3.5314664257753687</v>
      </c>
      <c r="AL56" s="28"/>
      <c r="AM56" s="28">
        <f t="shared" si="24"/>
        <v>4.1126436781609197</v>
      </c>
      <c r="AN56" s="395">
        <f t="shared" si="24"/>
        <v>4.1126436781609197</v>
      </c>
      <c r="AO56" s="377">
        <f t="shared" si="38"/>
        <v>-1</v>
      </c>
      <c r="AP56" s="378">
        <f t="shared" si="38"/>
        <v>0.18029121080509514</v>
      </c>
      <c r="AQ56" s="379">
        <f t="shared" si="38"/>
        <v>0.16457108246695215</v>
      </c>
    </row>
    <row r="57" spans="1:43" ht="19.5" customHeight="1">
      <c r="A57" s="8" t="s">
        <v>199</v>
      </c>
      <c r="B57" s="19"/>
      <c r="C57" s="364">
        <v>137.71</v>
      </c>
      <c r="D57" s="368">
        <v>137.71</v>
      </c>
      <c r="E57" s="19">
        <v>2.0499999999999998</v>
      </c>
      <c r="F57" s="362">
        <v>5.8199999999999994</v>
      </c>
      <c r="G57" s="370">
        <v>7.8699999999999992</v>
      </c>
      <c r="H57" s="338">
        <f t="shared" si="26"/>
        <v>0</v>
      </c>
      <c r="I57" s="316">
        <f t="shared" si="27"/>
        <v>5.4330051016040224E-3</v>
      </c>
      <c r="J57" s="392">
        <f t="shared" si="28"/>
        <v>4.3338107417201744E-3</v>
      </c>
      <c r="K57" s="316">
        <f t="shared" si="29"/>
        <v>2.4056486978399618E-4</v>
      </c>
      <c r="L57" s="316">
        <f t="shared" si="30"/>
        <v>3.4429924455303207E-4</v>
      </c>
      <c r="M57" s="392">
        <f t="shared" si="31"/>
        <v>3.095316475461063E-4</v>
      </c>
      <c r="N57" s="387"/>
      <c r="O57" s="388">
        <f t="shared" si="22"/>
        <v>-0.9577372739815555</v>
      </c>
      <c r="P57" s="379">
        <f t="shared" si="22"/>
        <v>-0.94285091859705172</v>
      </c>
      <c r="R57" s="394"/>
      <c r="S57" s="362">
        <v>36.692</v>
      </c>
      <c r="T57" s="367">
        <v>36.692</v>
      </c>
      <c r="U57" s="19">
        <v>0.65600000000000003</v>
      </c>
      <c r="V57" s="119">
        <v>1.5389999999999999</v>
      </c>
      <c r="W57" s="368">
        <v>2.1949999999999998</v>
      </c>
      <c r="X57" s="338">
        <f t="shared" si="32"/>
        <v>0</v>
      </c>
      <c r="Y57" s="316">
        <f t="shared" si="33"/>
        <v>1.2800435379465645E-2</v>
      </c>
      <c r="Z57" s="392">
        <f t="shared" si="34"/>
        <v>9.936234461770603E-3</v>
      </c>
      <c r="AA57" s="316">
        <f t="shared" si="35"/>
        <v>5.502732492544889E-4</v>
      </c>
      <c r="AB57" s="316">
        <f t="shared" si="36"/>
        <v>6.1329303691235067E-4</v>
      </c>
      <c r="AC57" s="392">
        <f t="shared" si="37"/>
        <v>5.9299658871620679E-4</v>
      </c>
      <c r="AE57" s="387"/>
      <c r="AF57" s="388">
        <f t="shared" si="23"/>
        <v>-0.95805625204404221</v>
      </c>
      <c r="AG57" s="379">
        <f t="shared" si="23"/>
        <v>-0.94017769541044371</v>
      </c>
      <c r="AI57" s="27"/>
      <c r="AJ57" s="28">
        <f t="shared" si="24"/>
        <v>2.6644397647229683</v>
      </c>
      <c r="AK57" s="395">
        <f t="shared" si="24"/>
        <v>2.6644397647229683</v>
      </c>
      <c r="AL57" s="28">
        <f t="shared" si="24"/>
        <v>3.2000000000000006</v>
      </c>
      <c r="AM57" s="28">
        <f t="shared" si="24"/>
        <v>2.6443298969072164</v>
      </c>
      <c r="AN57" s="395">
        <f t="shared" si="24"/>
        <v>2.789072426937738</v>
      </c>
      <c r="AO57" s="377"/>
      <c r="AP57" s="378">
        <f t="shared" si="38"/>
        <v>-7.5475032620385607E-3</v>
      </c>
      <c r="AQ57" s="379">
        <f t="shared" si="38"/>
        <v>4.6776310676975762E-2</v>
      </c>
    </row>
    <row r="58" spans="1:43" ht="19.5" customHeight="1">
      <c r="A58" s="8" t="s">
        <v>203</v>
      </c>
      <c r="B58" s="19">
        <v>3.78</v>
      </c>
      <c r="C58" s="364">
        <v>5.27</v>
      </c>
      <c r="D58" s="368">
        <v>9.0499999999999989</v>
      </c>
      <c r="E58" s="19">
        <v>0.13</v>
      </c>
      <c r="F58" s="362">
        <v>0.04</v>
      </c>
      <c r="G58" s="370">
        <v>0.17</v>
      </c>
      <c r="H58" s="338">
        <f t="shared" si="26"/>
        <v>5.8797909407665497E-4</v>
      </c>
      <c r="I58" s="316">
        <f t="shared" si="27"/>
        <v>2.0791472576757821E-4</v>
      </c>
      <c r="J58" s="392">
        <f t="shared" si="28"/>
        <v>2.8480856301334379E-4</v>
      </c>
      <c r="K58" s="316">
        <f t="shared" si="29"/>
        <v>1.5255333205814393E-5</v>
      </c>
      <c r="L58" s="316">
        <f t="shared" si="30"/>
        <v>2.3663178319796022E-6</v>
      </c>
      <c r="M58" s="392">
        <f t="shared" si="31"/>
        <v>6.6861982316185616E-6</v>
      </c>
      <c r="N58" s="387">
        <f t="shared" si="22"/>
        <v>-0.96560846560846558</v>
      </c>
      <c r="O58" s="388">
        <f t="shared" si="22"/>
        <v>-0.99240986717267554</v>
      </c>
      <c r="P58" s="379">
        <f t="shared" si="22"/>
        <v>-0.98121546961325967</v>
      </c>
      <c r="R58" s="394">
        <v>1.474</v>
      </c>
      <c r="S58" s="362">
        <v>1.982</v>
      </c>
      <c r="T58" s="367">
        <v>3.456</v>
      </c>
      <c r="U58" s="19">
        <v>4.5999999999999999E-2</v>
      </c>
      <c r="V58" s="119">
        <v>1.7999999999999999E-2</v>
      </c>
      <c r="W58" s="368">
        <v>6.4000000000000001E-2</v>
      </c>
      <c r="X58" s="338">
        <f t="shared" si="32"/>
        <v>1.7838946025690988E-3</v>
      </c>
      <c r="Y58" s="316">
        <f t="shared" si="33"/>
        <v>6.9144399111797971E-4</v>
      </c>
      <c r="Z58" s="392">
        <f t="shared" si="34"/>
        <v>9.3588864874847926E-4</v>
      </c>
      <c r="AA58" s="316">
        <f t="shared" si="35"/>
        <v>3.8586233941625748E-5</v>
      </c>
      <c r="AB58" s="316">
        <f t="shared" si="36"/>
        <v>7.1730179755830486E-6</v>
      </c>
      <c r="AC58" s="392">
        <f t="shared" si="37"/>
        <v>1.7290105547989632E-5</v>
      </c>
      <c r="AE58" s="387">
        <f t="shared" si="23"/>
        <v>-0.96879240162822244</v>
      </c>
      <c r="AF58" s="388">
        <f t="shared" si="23"/>
        <v>-0.99091826437941477</v>
      </c>
      <c r="AG58" s="379">
        <f t="shared" si="23"/>
        <v>-0.98148148148148151</v>
      </c>
      <c r="AI58" s="27">
        <f t="shared" si="24"/>
        <v>3.8994708994709</v>
      </c>
      <c r="AJ58" s="28">
        <f t="shared" si="24"/>
        <v>3.7609108159392788</v>
      </c>
      <c r="AK58" s="395">
        <f t="shared" si="24"/>
        <v>3.8187845303867407</v>
      </c>
      <c r="AL58" s="28">
        <f t="shared" si="24"/>
        <v>3.5384615384615383</v>
      </c>
      <c r="AM58" s="28">
        <f t="shared" si="24"/>
        <v>4.5</v>
      </c>
      <c r="AN58" s="395">
        <f t="shared" si="24"/>
        <v>3.7647058823529411</v>
      </c>
      <c r="AO58" s="377">
        <f t="shared" si="38"/>
        <v>-9.2579062728316619E-2</v>
      </c>
      <c r="AP58" s="378">
        <f t="shared" si="38"/>
        <v>0.19651866801210904</v>
      </c>
      <c r="AQ58" s="379">
        <f t="shared" si="38"/>
        <v>-1.4161220043573095E-2</v>
      </c>
    </row>
    <row r="59" spans="1:43" ht="19.5" customHeight="1">
      <c r="A59" s="8" t="s">
        <v>205</v>
      </c>
      <c r="B59" s="19"/>
      <c r="C59" s="364"/>
      <c r="D59" s="368"/>
      <c r="E59" s="19">
        <v>0.01</v>
      </c>
      <c r="F59" s="362"/>
      <c r="G59" s="370">
        <v>0.01</v>
      </c>
      <c r="H59" s="338">
        <f t="shared" si="26"/>
        <v>0</v>
      </c>
      <c r="I59" s="316">
        <f t="shared" si="27"/>
        <v>0</v>
      </c>
      <c r="J59" s="392">
        <f t="shared" si="28"/>
        <v>0</v>
      </c>
      <c r="K59" s="316">
        <f t="shared" si="29"/>
        <v>1.1734871696780302E-6</v>
      </c>
      <c r="L59" s="316">
        <f t="shared" si="30"/>
        <v>0</v>
      </c>
      <c r="M59" s="392">
        <f t="shared" si="31"/>
        <v>3.9330577833050358E-7</v>
      </c>
      <c r="N59" s="387"/>
      <c r="O59" s="388"/>
      <c r="P59" s="379"/>
      <c r="R59" s="394"/>
      <c r="S59" s="362"/>
      <c r="T59" s="367"/>
      <c r="U59" s="19">
        <v>3.0000000000000001E-3</v>
      </c>
      <c r="V59" s="119"/>
      <c r="W59" s="368">
        <v>3.0000000000000001E-3</v>
      </c>
      <c r="X59" s="338">
        <f t="shared" si="32"/>
        <v>0</v>
      </c>
      <c r="Y59" s="316">
        <f t="shared" si="33"/>
        <v>0</v>
      </c>
      <c r="Z59" s="392">
        <f t="shared" si="34"/>
        <v>0</v>
      </c>
      <c r="AA59" s="316">
        <f t="shared" si="35"/>
        <v>2.5164935179321141E-6</v>
      </c>
      <c r="AB59" s="316">
        <f t="shared" si="36"/>
        <v>0</v>
      </c>
      <c r="AC59" s="392">
        <f t="shared" si="37"/>
        <v>8.1047369756201398E-7</v>
      </c>
      <c r="AE59" s="387"/>
      <c r="AF59" s="388"/>
      <c r="AG59" s="379"/>
      <c r="AI59" s="27"/>
      <c r="AJ59" s="28"/>
      <c r="AK59" s="395"/>
      <c r="AL59" s="28">
        <f t="shared" ref="AL59" si="39">(U59/E59)*10</f>
        <v>3</v>
      </c>
      <c r="AM59" s="28" t="e">
        <f t="shared" ref="AM59" si="40">(V59/F59)*10</f>
        <v>#DIV/0!</v>
      </c>
      <c r="AN59" s="395">
        <f t="shared" ref="AN59" si="41">(W59/G59)*10</f>
        <v>3</v>
      </c>
      <c r="AO59" s="377"/>
      <c r="AP59" s="378"/>
      <c r="AQ59" s="379"/>
    </row>
    <row r="60" spans="1:43" ht="19.5" customHeight="1">
      <c r="A60" s="8" t="s">
        <v>226</v>
      </c>
      <c r="B60" s="19"/>
      <c r="C60" s="364">
        <v>25.92</v>
      </c>
      <c r="D60" s="368">
        <v>25.92</v>
      </c>
      <c r="E60" s="19"/>
      <c r="F60" s="362"/>
      <c r="G60" s="370"/>
      <c r="H60" s="338">
        <f t="shared" si="26"/>
        <v>0</v>
      </c>
      <c r="I60" s="316">
        <f t="shared" si="27"/>
        <v>1.022609049695565E-3</v>
      </c>
      <c r="J60" s="392">
        <f t="shared" si="28"/>
        <v>8.15716900917776E-4</v>
      </c>
      <c r="K60" s="316">
        <f t="shared" si="29"/>
        <v>0</v>
      </c>
      <c r="L60" s="316">
        <f t="shared" si="30"/>
        <v>0</v>
      </c>
      <c r="M60" s="392">
        <f t="shared" si="31"/>
        <v>0</v>
      </c>
      <c r="N60" s="387"/>
      <c r="O60" s="388">
        <f t="shared" si="22"/>
        <v>-1</v>
      </c>
      <c r="P60" s="379">
        <f t="shared" si="22"/>
        <v>-1</v>
      </c>
      <c r="R60" s="394"/>
      <c r="S60" s="362">
        <v>8.3320000000000007</v>
      </c>
      <c r="T60" s="367">
        <v>8.3320000000000007</v>
      </c>
      <c r="U60" s="19"/>
      <c r="V60" s="119"/>
      <c r="W60" s="368"/>
      <c r="X60" s="338">
        <f t="shared" si="32"/>
        <v>0</v>
      </c>
      <c r="Y60" s="316">
        <f t="shared" si="33"/>
        <v>2.9067161120055534E-3</v>
      </c>
      <c r="Z60" s="392">
        <f t="shared" si="34"/>
        <v>2.2563148788693086E-3</v>
      </c>
      <c r="AA60" s="316">
        <f t="shared" si="35"/>
        <v>0</v>
      </c>
      <c r="AB60" s="316">
        <f t="shared" si="36"/>
        <v>0</v>
      </c>
      <c r="AC60" s="392">
        <f t="shared" si="37"/>
        <v>0</v>
      </c>
      <c r="AE60" s="387"/>
      <c r="AF60" s="388">
        <f t="shared" si="23"/>
        <v>-1</v>
      </c>
      <c r="AG60" s="379">
        <f t="shared" si="23"/>
        <v>-1</v>
      </c>
      <c r="AI60" s="27"/>
      <c r="AJ60" s="28">
        <f t="shared" si="24"/>
        <v>3.2145061728395063</v>
      </c>
      <c r="AK60" s="395">
        <f t="shared" si="24"/>
        <v>3.2145061728395063</v>
      </c>
      <c r="AL60" s="28"/>
      <c r="AM60" s="28"/>
      <c r="AN60" s="395"/>
      <c r="AO60" s="377"/>
      <c r="AP60" s="378">
        <f t="shared" si="38"/>
        <v>-1</v>
      </c>
      <c r="AQ60" s="379">
        <f t="shared" si="38"/>
        <v>-1</v>
      </c>
    </row>
    <row r="61" spans="1:43" ht="19.5" customHeight="1">
      <c r="A61" s="8" t="s">
        <v>225</v>
      </c>
      <c r="B61" s="19">
        <v>0.05</v>
      </c>
      <c r="C61" s="364">
        <v>0.2</v>
      </c>
      <c r="D61" s="368">
        <v>0.25</v>
      </c>
      <c r="E61" s="19"/>
      <c r="F61" s="362"/>
      <c r="G61" s="370"/>
      <c r="H61" s="338">
        <f t="shared" si="26"/>
        <v>7.7775012444001989E-6</v>
      </c>
      <c r="I61" s="316">
        <f t="shared" si="27"/>
        <v>7.8905019266633103E-6</v>
      </c>
      <c r="J61" s="392">
        <f t="shared" si="28"/>
        <v>7.8676398622470675E-6</v>
      </c>
      <c r="K61" s="316">
        <f t="shared" si="29"/>
        <v>0</v>
      </c>
      <c r="L61" s="316">
        <f t="shared" si="30"/>
        <v>0</v>
      </c>
      <c r="M61" s="392">
        <f t="shared" si="31"/>
        <v>0</v>
      </c>
      <c r="N61" s="387">
        <f t="shared" si="22"/>
        <v>-1</v>
      </c>
      <c r="O61" s="388">
        <f t="shared" si="22"/>
        <v>-1</v>
      </c>
      <c r="P61" s="379">
        <f t="shared" si="22"/>
        <v>-1</v>
      </c>
      <c r="R61" s="394">
        <v>6.0000000000000001E-3</v>
      </c>
      <c r="S61" s="362">
        <v>2.9000000000000001E-2</v>
      </c>
      <c r="T61" s="367">
        <v>3.5000000000000003E-2</v>
      </c>
      <c r="U61" s="19"/>
      <c r="V61" s="119"/>
      <c r="W61" s="368"/>
      <c r="X61" s="338">
        <f t="shared" si="32"/>
        <v>7.2614434297249615E-6</v>
      </c>
      <c r="Y61" s="316">
        <f t="shared" si="33"/>
        <v>1.0116990788305455E-5</v>
      </c>
      <c r="Z61" s="392">
        <f t="shared" si="34"/>
        <v>9.4780389774874937E-6</v>
      </c>
      <c r="AA61" s="316">
        <f t="shared" si="35"/>
        <v>0</v>
      </c>
      <c r="AB61" s="316">
        <f t="shared" si="36"/>
        <v>0</v>
      </c>
      <c r="AC61" s="392">
        <f t="shared" si="37"/>
        <v>0</v>
      </c>
      <c r="AE61" s="387">
        <f t="shared" si="23"/>
        <v>-1</v>
      </c>
      <c r="AF61" s="388">
        <f t="shared" si="23"/>
        <v>-1</v>
      </c>
      <c r="AG61" s="379">
        <f t="shared" si="23"/>
        <v>-1</v>
      </c>
      <c r="AI61" s="27">
        <f t="shared" si="24"/>
        <v>1.2</v>
      </c>
      <c r="AJ61" s="28">
        <f t="shared" si="24"/>
        <v>1.45</v>
      </c>
      <c r="AK61" s="395">
        <f t="shared" si="24"/>
        <v>1.4000000000000001</v>
      </c>
      <c r="AL61" s="28"/>
      <c r="AM61" s="28"/>
      <c r="AN61" s="395"/>
      <c r="AO61" s="377">
        <f t="shared" si="38"/>
        <v>-1</v>
      </c>
      <c r="AP61" s="378">
        <f t="shared" si="38"/>
        <v>-1</v>
      </c>
      <c r="AQ61" s="379">
        <f t="shared" si="38"/>
        <v>-1</v>
      </c>
    </row>
    <row r="62" spans="1:43" ht="19.5" customHeight="1" thickBot="1">
      <c r="A62" s="8" t="s">
        <v>17</v>
      </c>
      <c r="B62" s="19">
        <f t="shared" ref="B62:G62" si="42">B63-SUM(B40:B61)</f>
        <v>0</v>
      </c>
      <c r="C62" s="364">
        <f t="shared" si="42"/>
        <v>0</v>
      </c>
      <c r="D62" s="369">
        <f t="shared" si="42"/>
        <v>0</v>
      </c>
      <c r="E62" s="21">
        <f t="shared" si="42"/>
        <v>0</v>
      </c>
      <c r="F62" s="119">
        <f t="shared" si="42"/>
        <v>0</v>
      </c>
      <c r="G62" s="368">
        <f t="shared" si="42"/>
        <v>0</v>
      </c>
      <c r="H62" s="338">
        <f t="shared" si="26"/>
        <v>0</v>
      </c>
      <c r="I62" s="316">
        <f t="shared" si="27"/>
        <v>0</v>
      </c>
      <c r="J62" s="392">
        <f t="shared" si="28"/>
        <v>0</v>
      </c>
      <c r="K62" s="316">
        <f t="shared" si="29"/>
        <v>0</v>
      </c>
      <c r="L62" s="316">
        <f t="shared" si="30"/>
        <v>0</v>
      </c>
      <c r="M62" s="392">
        <f t="shared" si="31"/>
        <v>0</v>
      </c>
      <c r="N62" s="389"/>
      <c r="O62" s="390"/>
      <c r="P62" s="381"/>
      <c r="R62" s="19">
        <f t="shared" ref="R62:W62" si="43">R63-SUM(R40:R61)</f>
        <v>0</v>
      </c>
      <c r="S62" s="119">
        <f t="shared" si="43"/>
        <v>0</v>
      </c>
      <c r="T62" s="368">
        <f t="shared" si="43"/>
        <v>0</v>
      </c>
      <c r="U62" s="119">
        <f t="shared" si="43"/>
        <v>0</v>
      </c>
      <c r="V62" s="123">
        <f t="shared" si="43"/>
        <v>0</v>
      </c>
      <c r="W62" s="369">
        <f t="shared" si="43"/>
        <v>0</v>
      </c>
      <c r="X62" s="338">
        <f t="shared" si="32"/>
        <v>0</v>
      </c>
      <c r="Y62" s="316">
        <f t="shared" si="33"/>
        <v>0</v>
      </c>
      <c r="Z62" s="392">
        <f t="shared" si="34"/>
        <v>0</v>
      </c>
      <c r="AA62" s="316">
        <f t="shared" si="35"/>
        <v>0</v>
      </c>
      <c r="AB62" s="316">
        <f t="shared" si="36"/>
        <v>0</v>
      </c>
      <c r="AC62" s="392">
        <f t="shared" si="37"/>
        <v>0</v>
      </c>
      <c r="AE62" s="389"/>
      <c r="AF62" s="390"/>
      <c r="AG62" s="381"/>
      <c r="AI62" s="27"/>
      <c r="AJ62" s="28"/>
      <c r="AK62" s="395"/>
      <c r="AL62" s="28"/>
      <c r="AM62" s="28"/>
      <c r="AN62" s="395"/>
      <c r="AO62" s="380"/>
      <c r="AP62" s="378"/>
      <c r="AQ62" s="379"/>
    </row>
    <row r="63" spans="1:43" ht="25.5" customHeight="1" thickBot="1">
      <c r="A63" s="12" t="s">
        <v>18</v>
      </c>
      <c r="B63" s="17">
        <v>6428.8</v>
      </c>
      <c r="C63" s="365">
        <v>25346.929999999993</v>
      </c>
      <c r="D63" s="18">
        <v>31775.73</v>
      </c>
      <c r="E63" s="17">
        <v>8521.61</v>
      </c>
      <c r="F63" s="366">
        <v>16903.900000000001</v>
      </c>
      <c r="G63" s="371">
        <v>25425.509999999995</v>
      </c>
      <c r="H63" s="327">
        <f t="shared" ref="H63:M63" si="44">SUM(H40:H62)</f>
        <v>1</v>
      </c>
      <c r="I63" s="331">
        <f t="shared" si="44"/>
        <v>1.0000000000000004</v>
      </c>
      <c r="J63" s="328">
        <f t="shared" si="44"/>
        <v>1</v>
      </c>
      <c r="K63" s="331">
        <f t="shared" si="44"/>
        <v>0.99999999999999978</v>
      </c>
      <c r="L63" s="331">
        <f t="shared" si="44"/>
        <v>1</v>
      </c>
      <c r="M63" s="328">
        <f t="shared" si="44"/>
        <v>1.0000000000000002</v>
      </c>
      <c r="N63" s="382">
        <f t="shared" si="22"/>
        <v>0.32553664758586365</v>
      </c>
      <c r="O63" s="383">
        <f t="shared" si="22"/>
        <v>-0.33309872240938032</v>
      </c>
      <c r="P63" s="384">
        <f t="shared" si="22"/>
        <v>-0.19984497602415444</v>
      </c>
      <c r="R63" s="17">
        <v>826.28199999999993</v>
      </c>
      <c r="S63" s="365">
        <v>2866.4650000000006</v>
      </c>
      <c r="T63" s="18">
        <v>3692.7469999999994</v>
      </c>
      <c r="U63" s="17">
        <v>1192.1349999999998</v>
      </c>
      <c r="V63" s="366">
        <v>2509.4039999999991</v>
      </c>
      <c r="W63" s="371">
        <v>3701.5390000000007</v>
      </c>
      <c r="X63" s="327">
        <f t="shared" ref="X63:AC63" si="45">SUM(X40:X62)</f>
        <v>1</v>
      </c>
      <c r="Y63" s="331">
        <f t="shared" si="45"/>
        <v>0.99999999999999978</v>
      </c>
      <c r="Z63" s="328">
        <f t="shared" si="45"/>
        <v>1</v>
      </c>
      <c r="AA63" s="331">
        <f t="shared" si="45"/>
        <v>1.0000000000000002</v>
      </c>
      <c r="AB63" s="331">
        <f t="shared" si="45"/>
        <v>1.0000000000000002</v>
      </c>
      <c r="AC63" s="328">
        <f t="shared" si="45"/>
        <v>1</v>
      </c>
      <c r="AE63" s="382">
        <f t="shared" si="23"/>
        <v>0.44277014384919416</v>
      </c>
      <c r="AF63" s="383">
        <f t="shared" si="23"/>
        <v>-0.12456492578838445</v>
      </c>
      <c r="AG63" s="384">
        <f t="shared" si="23"/>
        <v>2.3808833911452051E-3</v>
      </c>
      <c r="AI63" s="396">
        <f t="shared" si="24"/>
        <v>1.285281856645097</v>
      </c>
      <c r="AJ63" s="397">
        <f t="shared" si="24"/>
        <v>1.1308923802606476</v>
      </c>
      <c r="AK63" s="398">
        <f t="shared" si="24"/>
        <v>1.1621281399357306</v>
      </c>
      <c r="AL63" s="397">
        <f t="shared" si="24"/>
        <v>1.3989551270241183</v>
      </c>
      <c r="AM63" s="397">
        <f t="shared" si="24"/>
        <v>1.4845118582102348</v>
      </c>
      <c r="AN63" s="398">
        <f t="shared" si="24"/>
        <v>1.4558366774157141</v>
      </c>
      <c r="AO63" s="382">
        <f t="shared" si="38"/>
        <v>8.8442289752487913E-2</v>
      </c>
      <c r="AP63" s="383">
        <f t="shared" si="38"/>
        <v>0.3126906539666357</v>
      </c>
      <c r="AQ63" s="384">
        <f t="shared" si="38"/>
        <v>0.25273334960826827</v>
      </c>
    </row>
    <row r="64" spans="1:43" ht="20.100000000000001" customHeight="1"/>
    <row r="65" spans="1:43" ht="20.100000000000001" customHeight="1" thickBot="1"/>
    <row r="66" spans="1:43" ht="15" customHeight="1">
      <c r="A66" s="463" t="s">
        <v>15</v>
      </c>
      <c r="B66" s="445" t="s">
        <v>128</v>
      </c>
      <c r="C66" s="473"/>
      <c r="D66" s="473"/>
      <c r="E66" s="473"/>
      <c r="F66" s="473"/>
      <c r="G66" s="484"/>
      <c r="H66" s="477" t="s">
        <v>130</v>
      </c>
      <c r="I66" s="473"/>
      <c r="J66" s="473"/>
      <c r="K66" s="473"/>
      <c r="L66" s="473"/>
      <c r="M66" s="484"/>
      <c r="N66" s="488" t="s">
        <v>149</v>
      </c>
      <c r="O66" s="479"/>
      <c r="P66" s="489"/>
      <c r="R66" s="477" t="s">
        <v>129</v>
      </c>
      <c r="S66" s="473"/>
      <c r="T66" s="473"/>
      <c r="U66" s="473"/>
      <c r="V66" s="473"/>
      <c r="W66" s="484"/>
      <c r="X66" s="473" t="s">
        <v>131</v>
      </c>
      <c r="Y66" s="473"/>
      <c r="Z66" s="473"/>
      <c r="AA66" s="473"/>
      <c r="AB66" s="473"/>
      <c r="AC66" s="446"/>
      <c r="AE66" s="479" t="s">
        <v>149</v>
      </c>
      <c r="AF66" s="479"/>
      <c r="AG66" s="479"/>
      <c r="AI66" s="411" t="s">
        <v>134</v>
      </c>
      <c r="AJ66" s="416"/>
      <c r="AK66" s="416"/>
      <c r="AL66" s="416"/>
      <c r="AM66" s="416"/>
      <c r="AN66" s="412"/>
      <c r="AO66" s="479" t="s">
        <v>149</v>
      </c>
      <c r="AP66" s="479"/>
      <c r="AQ66" s="479"/>
    </row>
    <row r="67" spans="1:43" ht="15" customHeight="1">
      <c r="A67" s="464"/>
      <c r="B67" s="485">
        <f>B38</f>
        <v>45658</v>
      </c>
      <c r="C67" s="469"/>
      <c r="D67" s="470"/>
      <c r="E67" s="486">
        <f>E38</f>
        <v>46023</v>
      </c>
      <c r="F67" s="475"/>
      <c r="G67" s="487"/>
      <c r="H67" s="495">
        <f>B67</f>
        <v>45658</v>
      </c>
      <c r="I67" s="469"/>
      <c r="J67" s="470"/>
      <c r="K67" s="485">
        <f>E67</f>
        <v>46023</v>
      </c>
      <c r="L67" s="469"/>
      <c r="M67" s="470"/>
      <c r="N67" s="471" t="s">
        <v>132</v>
      </c>
      <c r="O67" s="469"/>
      <c r="P67" s="472"/>
      <c r="R67" s="483">
        <f>H67</f>
        <v>45658</v>
      </c>
      <c r="S67" s="469"/>
      <c r="T67" s="470"/>
      <c r="U67" s="496">
        <f>K67</f>
        <v>46023</v>
      </c>
      <c r="V67" s="475"/>
      <c r="W67" s="487"/>
      <c r="X67" s="495">
        <f>R67</f>
        <v>45658</v>
      </c>
      <c r="Y67" s="469"/>
      <c r="Z67" s="470"/>
      <c r="AA67" s="485">
        <f>U67</f>
        <v>46023</v>
      </c>
      <c r="AB67" s="469"/>
      <c r="AC67" s="472"/>
      <c r="AE67" s="468" t="s">
        <v>133</v>
      </c>
      <c r="AF67" s="469"/>
      <c r="AG67" s="472"/>
      <c r="AI67" s="502">
        <f>X67</f>
        <v>45658</v>
      </c>
      <c r="AJ67" s="503"/>
      <c r="AK67" s="504"/>
      <c r="AL67" s="505">
        <f>AA67</f>
        <v>46023</v>
      </c>
      <c r="AM67" s="503"/>
      <c r="AN67" s="504"/>
      <c r="AO67" s="469" t="s">
        <v>134</v>
      </c>
      <c r="AP67" s="469"/>
      <c r="AQ67" s="472"/>
    </row>
    <row r="68" spans="1:43" ht="19.5" customHeight="1" thickBot="1">
      <c r="A68" s="465"/>
      <c r="B68" s="99" t="s">
        <v>29</v>
      </c>
      <c r="C68" s="135" t="s">
        <v>30</v>
      </c>
      <c r="D68" s="263" t="s">
        <v>12</v>
      </c>
      <c r="E68" s="159" t="s">
        <v>29</v>
      </c>
      <c r="F68" s="346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45" t="s">
        <v>29</v>
      </c>
      <c r="V68" s="346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0" t="s">
        <v>29</v>
      </c>
      <c r="AJ68" s="135" t="s">
        <v>30</v>
      </c>
      <c r="AK68" s="263" t="s">
        <v>12</v>
      </c>
      <c r="AL68" s="401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179</v>
      </c>
      <c r="B69" s="39">
        <v>1359.7</v>
      </c>
      <c r="C69" s="363">
        <v>29338.309999999998</v>
      </c>
      <c r="D69" s="368">
        <v>30698.01</v>
      </c>
      <c r="E69" s="39">
        <v>183.18</v>
      </c>
      <c r="F69" s="372">
        <v>30286.729999999996</v>
      </c>
      <c r="G69" s="370">
        <v>30469.909999999996</v>
      </c>
      <c r="H69" s="338">
        <f t="shared" ref="H69:H96" si="46">B69/$B$97</f>
        <v>0.25552026760378094</v>
      </c>
      <c r="I69" s="316">
        <f t="shared" ref="I69:I96" si="47">C69/$C$97</f>
        <v>0.54543438245332809</v>
      </c>
      <c r="J69" s="391">
        <f t="shared" ref="J69:J96" si="48">D69/$D$97</f>
        <v>0.51933532949225836</v>
      </c>
      <c r="K69" s="316">
        <f t="shared" ref="K69:K96" si="49">E69/$E$97</f>
        <v>4.4821148496052017E-2</v>
      </c>
      <c r="L69" s="316">
        <f t="shared" ref="L69:L96" si="50">F69/$F$97</f>
        <v>0.60061876956832472</v>
      </c>
      <c r="M69" s="392">
        <f t="shared" ref="M69:M96" si="51">G69/$G$97</f>
        <v>0.55894974372069361</v>
      </c>
      <c r="N69" s="385">
        <f t="shared" ref="N69:P97" si="52">(E69-B69)/B69</f>
        <v>-0.8652791056850776</v>
      </c>
      <c r="O69" s="386">
        <f t="shared" si="52"/>
        <v>3.2327015427950634E-2</v>
      </c>
      <c r="P69" s="375">
        <f t="shared" si="52"/>
        <v>-7.4304490747120807E-3</v>
      </c>
      <c r="R69" s="394">
        <v>140.26400000000001</v>
      </c>
      <c r="S69" s="362">
        <v>2959.1789999999996</v>
      </c>
      <c r="T69" s="367">
        <v>3099.4429999999998</v>
      </c>
      <c r="U69" s="39">
        <v>35.358000000000004</v>
      </c>
      <c r="V69" s="112">
        <v>2681.0030000000002</v>
      </c>
      <c r="W69" s="373">
        <v>2716.3610000000003</v>
      </c>
      <c r="X69" s="338">
        <f t="shared" ref="X69:X96" si="53">R69/$R$97</f>
        <v>0.17947773034835041</v>
      </c>
      <c r="Y69" s="316">
        <f t="shared" ref="Y69:Y96" si="54">S69/$S$97</f>
        <v>0.45352702062112726</v>
      </c>
      <c r="Z69" s="391">
        <f t="shared" ref="Z69:Z96" si="55">T69/$T$97</f>
        <v>0.42421367787499198</v>
      </c>
      <c r="AA69" s="316">
        <f t="shared" ref="AA69:AA96" si="56">U69/$U$97</f>
        <v>5.2534455399646997E-2</v>
      </c>
      <c r="AB69" s="316">
        <f t="shared" ref="AB69:AB96" si="57">V69/$V$97</f>
        <v>0.48810435845207928</v>
      </c>
      <c r="AC69" s="392">
        <f t="shared" ref="AC69:AC96" si="58">W69/$W$97</f>
        <v>0.44055803304978769</v>
      </c>
      <c r="AE69" s="385">
        <f t="shared" ref="AE69:AG97" si="59">(U69-R69)/R69</f>
        <v>-0.74791821137283976</v>
      </c>
      <c r="AF69" s="386">
        <f t="shared" si="59"/>
        <v>-9.4004451910479056E-2</v>
      </c>
      <c r="AG69" s="375">
        <f t="shared" si="59"/>
        <v>-0.12359704630799774</v>
      </c>
      <c r="AI69" s="27">
        <f t="shared" ref="AI69:AN97" si="60">(R69/B69)*10</f>
        <v>1.0315804956975803</v>
      </c>
      <c r="AJ69" s="28">
        <f t="shared" si="60"/>
        <v>1.0086398977991575</v>
      </c>
      <c r="AK69" s="399">
        <f t="shared" si="60"/>
        <v>1.0096560005029642</v>
      </c>
      <c r="AL69" s="28">
        <f t="shared" si="60"/>
        <v>1.930232558139535</v>
      </c>
      <c r="AM69" s="28">
        <f t="shared" si="60"/>
        <v>0.88520715177901366</v>
      </c>
      <c r="AN69" s="395">
        <f t="shared" si="60"/>
        <v>0.89148966964457743</v>
      </c>
      <c r="AO69" s="376">
        <f t="shared" ref="AO69:AQ82" si="61">(AL69-AI69)/AI69</f>
        <v>0.87114099790561084</v>
      </c>
      <c r="AP69" s="374">
        <f t="shared" si="61"/>
        <v>-0.12237543477059842</v>
      </c>
      <c r="AQ69" s="375">
        <f t="shared" si="61"/>
        <v>-0.11703622897256269</v>
      </c>
    </row>
    <row r="70" spans="1:43" ht="19.5" customHeight="1">
      <c r="A70" s="8" t="s">
        <v>176</v>
      </c>
      <c r="B70" s="19">
        <v>794.52</v>
      </c>
      <c r="C70" s="364">
        <v>3374.79</v>
      </c>
      <c r="D70" s="368">
        <v>4169.3099999999995</v>
      </c>
      <c r="E70" s="19">
        <v>528.79999999999995</v>
      </c>
      <c r="F70" s="362">
        <v>2331.11</v>
      </c>
      <c r="G70" s="370">
        <v>2859.91</v>
      </c>
      <c r="H70" s="338">
        <f t="shared" si="46"/>
        <v>0.14930937928701626</v>
      </c>
      <c r="I70" s="316">
        <f t="shared" si="47"/>
        <v>6.2741395109659259E-2</v>
      </c>
      <c r="J70" s="392">
        <f t="shared" si="48"/>
        <v>7.0534538968661742E-2</v>
      </c>
      <c r="K70" s="316">
        <f t="shared" si="49"/>
        <v>0.12938870687145052</v>
      </c>
      <c r="L70" s="316">
        <f t="shared" si="50"/>
        <v>4.6228444600272714E-2</v>
      </c>
      <c r="M70" s="392">
        <f t="shared" si="51"/>
        <v>5.2463100861284098E-2</v>
      </c>
      <c r="N70" s="387">
        <f t="shared" si="52"/>
        <v>-0.33444092030408301</v>
      </c>
      <c r="O70" s="388">
        <f t="shared" si="52"/>
        <v>-0.30925776122366128</v>
      </c>
      <c r="P70" s="379">
        <f t="shared" si="52"/>
        <v>-0.31405676238993979</v>
      </c>
      <c r="R70" s="394">
        <v>141.60300000000001</v>
      </c>
      <c r="S70" s="362">
        <v>543.63300000000004</v>
      </c>
      <c r="T70" s="367">
        <v>685.2360000000001</v>
      </c>
      <c r="U70" s="19">
        <v>121.09100000000001</v>
      </c>
      <c r="V70" s="119">
        <v>456.36099999999999</v>
      </c>
      <c r="W70" s="368">
        <v>577.452</v>
      </c>
      <c r="X70" s="338">
        <f t="shared" si="53"/>
        <v>0.18119107576083288</v>
      </c>
      <c r="Y70" s="316">
        <f t="shared" si="54"/>
        <v>8.3317790103716372E-2</v>
      </c>
      <c r="Z70" s="392">
        <f t="shared" si="55"/>
        <v>9.3786684824450087E-2</v>
      </c>
      <c r="AA70" s="316">
        <f t="shared" si="56"/>
        <v>0.17991542900612742</v>
      </c>
      <c r="AB70" s="316">
        <f t="shared" si="57"/>
        <v>8.3085245755991063E-2</v>
      </c>
      <c r="AC70" s="392">
        <f t="shared" si="58"/>
        <v>9.3655120692966068E-2</v>
      </c>
      <c r="AE70" s="387">
        <f t="shared" si="59"/>
        <v>-0.1448556880857044</v>
      </c>
      <c r="AF70" s="388">
        <f t="shared" si="59"/>
        <v>-0.16053477253956261</v>
      </c>
      <c r="AG70" s="379">
        <f t="shared" si="59"/>
        <v>-0.15729471306236112</v>
      </c>
      <c r="AI70" s="27">
        <f t="shared" si="60"/>
        <v>1.7822458843075064</v>
      </c>
      <c r="AJ70" s="28">
        <f t="shared" si="60"/>
        <v>1.6108646760242862</v>
      </c>
      <c r="AK70" s="395">
        <f t="shared" si="60"/>
        <v>1.6435237485339305</v>
      </c>
      <c r="AL70" s="28">
        <f t="shared" si="60"/>
        <v>2.2899205748865361</v>
      </c>
      <c r="AM70" s="28">
        <f t="shared" si="60"/>
        <v>1.9576982639171894</v>
      </c>
      <c r="AN70" s="395">
        <f t="shared" si="60"/>
        <v>2.0191264760079863</v>
      </c>
      <c r="AO70" s="377">
        <f t="shared" si="61"/>
        <v>0.28485109436865791</v>
      </c>
      <c r="AP70" s="378">
        <f t="shared" si="61"/>
        <v>0.21530895366636879</v>
      </c>
      <c r="AQ70" s="379">
        <f t="shared" si="61"/>
        <v>0.22853501679492255</v>
      </c>
    </row>
    <row r="71" spans="1:43" ht="19.5" customHeight="1">
      <c r="A71" s="8" t="s">
        <v>184</v>
      </c>
      <c r="B71" s="19">
        <v>419.35</v>
      </c>
      <c r="C71" s="364">
        <v>2079.1799999999998</v>
      </c>
      <c r="D71" s="368">
        <v>2498.5299999999997</v>
      </c>
      <c r="E71" s="19">
        <v>408</v>
      </c>
      <c r="F71" s="362">
        <v>1628.9499999999998</v>
      </c>
      <c r="G71" s="370">
        <v>2036.9499999999998</v>
      </c>
      <c r="H71" s="338">
        <f t="shared" si="46"/>
        <v>7.8805930881551481E-2</v>
      </c>
      <c r="I71" s="316">
        <f t="shared" si="47"/>
        <v>3.8654450761114414E-2</v>
      </c>
      <c r="J71" s="392">
        <f t="shared" si="48"/>
        <v>4.2269023327449966E-2</v>
      </c>
      <c r="K71" s="316">
        <f t="shared" si="49"/>
        <v>9.9830923607321889E-2</v>
      </c>
      <c r="L71" s="316">
        <f t="shared" si="50"/>
        <v>3.2303848737989298E-2</v>
      </c>
      <c r="M71" s="392">
        <f t="shared" si="51"/>
        <v>3.7366460238046871E-2</v>
      </c>
      <c r="N71" s="387">
        <f t="shared" si="52"/>
        <v>-2.7065696911887496E-2</v>
      </c>
      <c r="O71" s="388">
        <f t="shared" si="52"/>
        <v>-0.21654209832722518</v>
      </c>
      <c r="P71" s="379">
        <f t="shared" si="52"/>
        <v>-0.1847406274889635</v>
      </c>
      <c r="R71" s="394">
        <v>49.268000000000001</v>
      </c>
      <c r="S71" s="362">
        <v>377.02700000000004</v>
      </c>
      <c r="T71" s="367">
        <v>426.29500000000007</v>
      </c>
      <c r="U71" s="19">
        <v>62.525999999999996</v>
      </c>
      <c r="V71" s="119">
        <v>402.63299999999998</v>
      </c>
      <c r="W71" s="368">
        <v>465.15899999999999</v>
      </c>
      <c r="X71" s="338">
        <f t="shared" si="53"/>
        <v>6.3041898268996518E-2</v>
      </c>
      <c r="Y71" s="316">
        <f t="shared" si="54"/>
        <v>5.7783571728415813E-2</v>
      </c>
      <c r="Z71" s="392">
        <f t="shared" si="55"/>
        <v>5.8346022110979209E-2</v>
      </c>
      <c r="AA71" s="316">
        <f t="shared" si="56"/>
        <v>9.2900315581150722E-2</v>
      </c>
      <c r="AB71" s="316">
        <f t="shared" si="57"/>
        <v>7.3303506992210013E-2</v>
      </c>
      <c r="AC71" s="392">
        <f t="shared" si="58"/>
        <v>7.5442672787382148E-2</v>
      </c>
      <c r="AE71" s="387">
        <f t="shared" si="59"/>
        <v>0.26909961841357466</v>
      </c>
      <c r="AF71" s="388">
        <f t="shared" si="59"/>
        <v>6.7915560424054333E-2</v>
      </c>
      <c r="AG71" s="379">
        <f t="shared" si="59"/>
        <v>9.1166914929801932E-2</v>
      </c>
      <c r="AI71" s="27">
        <f t="shared" si="60"/>
        <v>1.1748658638368905</v>
      </c>
      <c r="AJ71" s="28">
        <f t="shared" si="60"/>
        <v>1.8133446839619469</v>
      </c>
      <c r="AK71" s="395">
        <f t="shared" si="60"/>
        <v>1.7061832357426172</v>
      </c>
      <c r="AL71" s="28">
        <f t="shared" si="60"/>
        <v>1.5325</v>
      </c>
      <c r="AM71" s="28">
        <f t="shared" si="60"/>
        <v>2.4717333251481017</v>
      </c>
      <c r="AN71" s="395">
        <f t="shared" si="60"/>
        <v>2.2836053904121361</v>
      </c>
      <c r="AO71" s="377">
        <f t="shared" si="61"/>
        <v>0.3044042278964032</v>
      </c>
      <c r="AP71" s="378">
        <f t="shared" si="61"/>
        <v>0.36307969853125349</v>
      </c>
      <c r="AQ71" s="379">
        <f t="shared" si="61"/>
        <v>0.33842915729868578</v>
      </c>
    </row>
    <row r="72" spans="1:43" ht="19.5" customHeight="1">
      <c r="A72" s="8" t="s">
        <v>194</v>
      </c>
      <c r="B72" s="19">
        <v>744.81000000000006</v>
      </c>
      <c r="C72" s="364">
        <v>6427.46</v>
      </c>
      <c r="D72" s="368">
        <v>7172.27</v>
      </c>
      <c r="E72" s="19">
        <v>192.1</v>
      </c>
      <c r="F72" s="362">
        <v>5879.05</v>
      </c>
      <c r="G72" s="370">
        <v>6071.1500000000005</v>
      </c>
      <c r="H72" s="338">
        <f t="shared" si="46"/>
        <v>0.13996767707139229</v>
      </c>
      <c r="I72" s="316">
        <f t="shared" si="47"/>
        <v>0.11949419294579232</v>
      </c>
      <c r="J72" s="392">
        <f t="shared" si="48"/>
        <v>0.12133728550018195</v>
      </c>
      <c r="K72" s="316">
        <f t="shared" si="49"/>
        <v>4.7003726531780719E-2</v>
      </c>
      <c r="L72" s="316">
        <f t="shared" si="50"/>
        <v>0.11658795047305073</v>
      </c>
      <c r="M72" s="392">
        <f t="shared" si="51"/>
        <v>0.11137111125664269</v>
      </c>
      <c r="N72" s="387">
        <f t="shared" si="52"/>
        <v>-0.74208187322941421</v>
      </c>
      <c r="O72" s="388">
        <f t="shared" si="52"/>
        <v>-8.5322973616327416E-2</v>
      </c>
      <c r="P72" s="379">
        <f t="shared" si="52"/>
        <v>-0.15352461633485631</v>
      </c>
      <c r="R72" s="394">
        <v>60.994999999999997</v>
      </c>
      <c r="S72" s="362">
        <v>526.06600000000003</v>
      </c>
      <c r="T72" s="367">
        <v>587.06100000000004</v>
      </c>
      <c r="U72" s="19">
        <v>21.035</v>
      </c>
      <c r="V72" s="119">
        <v>393.68099999999998</v>
      </c>
      <c r="W72" s="368">
        <v>414.71600000000001</v>
      </c>
      <c r="X72" s="338">
        <f t="shared" si="53"/>
        <v>7.8047426015211543E-2</v>
      </c>
      <c r="Y72" s="316">
        <f t="shared" si="54"/>
        <v>8.0625452407601564E-2</v>
      </c>
      <c r="Z72" s="392">
        <f t="shared" si="55"/>
        <v>8.0349697009098303E-2</v>
      </c>
      <c r="AA72" s="316">
        <f t="shared" si="56"/>
        <v>3.1253528744034573E-2</v>
      </c>
      <c r="AB72" s="316">
        <f t="shared" si="57"/>
        <v>7.1673702692527014E-2</v>
      </c>
      <c r="AC72" s="392">
        <f t="shared" si="58"/>
        <v>6.7261481531459083E-2</v>
      </c>
      <c r="AE72" s="387">
        <f t="shared" ref="AE72:AE73" si="62">(U72-R72)/R72</f>
        <v>-0.65513566685793911</v>
      </c>
      <c r="AF72" s="388">
        <f t="shared" ref="AF72:AF73" si="63">(V72-S72)/S72</f>
        <v>-0.25165093353305484</v>
      </c>
      <c r="AG72" s="379">
        <f t="shared" ref="AG72:AG73" si="64">(W72-T72)/T72</f>
        <v>-0.29357255889933076</v>
      </c>
      <c r="AI72" s="27">
        <f t="shared" ref="AI72:AI73" si="65">(R72/B72)*10</f>
        <v>0.81893368778614661</v>
      </c>
      <c r="AJ72" s="28">
        <f t="shared" ref="AJ72:AJ73" si="66">(S72/C72)*10</f>
        <v>0.81846639263410426</v>
      </c>
      <c r="AK72" s="395">
        <f t="shared" ref="AK72:AK73" si="67">(T72/D72)*10</f>
        <v>0.81851491926544861</v>
      </c>
      <c r="AL72" s="28">
        <f t="shared" ref="AL72:AL73" si="68">(U72/E72)*10</f>
        <v>1.095002602811036</v>
      </c>
      <c r="AM72" s="28">
        <f t="shared" ref="AM72:AM73" si="69">(V72/F72)*10</f>
        <v>0.66963369932216943</v>
      </c>
      <c r="AN72" s="395">
        <f t="shared" ref="AN72:AN73" si="70">(W72/G72)*10</f>
        <v>0.6830929889724352</v>
      </c>
      <c r="AO72" s="377">
        <f t="shared" ref="AO72:AO73" si="71">(AL72-AI72)/AI72</f>
        <v>0.33710777703039252</v>
      </c>
      <c r="AP72" s="378">
        <f t="shared" ref="AP72:AP73" si="72">(AM72-AJ72)/AJ72</f>
        <v>-0.1818433776284209</v>
      </c>
      <c r="AQ72" s="379">
        <f t="shared" ref="AQ72:AQ73" si="73">(AN72-AK72)/AK72</f>
        <v>-0.16544833466755099</v>
      </c>
    </row>
    <row r="73" spans="1:43" ht="19.5" customHeight="1">
      <c r="A73" s="8" t="s">
        <v>195</v>
      </c>
      <c r="B73" s="19">
        <v>211.7</v>
      </c>
      <c r="C73" s="364">
        <v>3736.86</v>
      </c>
      <c r="D73" s="368">
        <v>3948.56</v>
      </c>
      <c r="E73" s="19">
        <v>148.23000000000002</v>
      </c>
      <c r="F73" s="362">
        <v>3202.77</v>
      </c>
      <c r="G73" s="370">
        <v>3351</v>
      </c>
      <c r="H73" s="338">
        <f t="shared" si="46"/>
        <v>3.9783511547930001E-2</v>
      </c>
      <c r="I73" s="316">
        <f t="shared" si="47"/>
        <v>6.9472710814445129E-2</v>
      </c>
      <c r="J73" s="392">
        <f t="shared" si="48"/>
        <v>6.6799988293050658E-2</v>
      </c>
      <c r="K73" s="316">
        <f t="shared" si="49"/>
        <v>3.6269455407630699E-2</v>
      </c>
      <c r="L73" s="316">
        <f t="shared" si="50"/>
        <v>6.3514409664243834E-2</v>
      </c>
      <c r="M73" s="392">
        <f t="shared" si="51"/>
        <v>6.1471812394852637E-2</v>
      </c>
      <c r="N73" s="387">
        <f t="shared" si="52"/>
        <v>-0.29981105337742076</v>
      </c>
      <c r="O73" s="388">
        <f t="shared" si="52"/>
        <v>-0.14292480852908596</v>
      </c>
      <c r="P73" s="379">
        <f t="shared" si="52"/>
        <v>-0.15133618331746257</v>
      </c>
      <c r="R73" s="394">
        <v>24.835000000000001</v>
      </c>
      <c r="S73" s="362">
        <v>358.49099999999999</v>
      </c>
      <c r="T73" s="367">
        <v>383.32599999999996</v>
      </c>
      <c r="U73" s="19">
        <v>15.389000000000001</v>
      </c>
      <c r="V73" s="119">
        <v>332.89300000000003</v>
      </c>
      <c r="W73" s="368">
        <v>348.28200000000004</v>
      </c>
      <c r="X73" s="338">
        <f t="shared" si="53"/>
        <v>3.1778142882003098E-2</v>
      </c>
      <c r="Y73" s="316">
        <f t="shared" si="54"/>
        <v>5.4942724029025801E-2</v>
      </c>
      <c r="Z73" s="392">
        <f t="shared" si="55"/>
        <v>5.2464953311001095E-2</v>
      </c>
      <c r="AA73" s="316">
        <f t="shared" si="56"/>
        <v>2.2864775557021537E-2</v>
      </c>
      <c r="AB73" s="316">
        <f t="shared" si="57"/>
        <v>6.0606617821087116E-2</v>
      </c>
      <c r="AC73" s="392">
        <f t="shared" si="58"/>
        <v>5.6486760363090978E-2</v>
      </c>
      <c r="AE73" s="387">
        <f t="shared" si="62"/>
        <v>-0.3803503120595933</v>
      </c>
      <c r="AF73" s="388">
        <f t="shared" si="63"/>
        <v>-7.14048609309577E-2</v>
      </c>
      <c r="AG73" s="379">
        <f t="shared" si="64"/>
        <v>-9.1420879355952708E-2</v>
      </c>
      <c r="AI73" s="27">
        <f t="shared" si="65"/>
        <v>1.1731223429381201</v>
      </c>
      <c r="AJ73" s="28">
        <f t="shared" si="66"/>
        <v>0.95933751866540351</v>
      </c>
      <c r="AK73" s="395">
        <f t="shared" si="67"/>
        <v>0.97079948132990246</v>
      </c>
      <c r="AL73" s="28">
        <f t="shared" si="68"/>
        <v>1.0381839033933751</v>
      </c>
      <c r="AM73" s="28">
        <f t="shared" si="69"/>
        <v>1.0393909022502397</v>
      </c>
      <c r="AN73" s="395">
        <f t="shared" si="70"/>
        <v>1.0393375111906895</v>
      </c>
      <c r="AO73" s="377">
        <f t="shared" si="71"/>
        <v>-0.11502503584305425</v>
      </c>
      <c r="AP73" s="378">
        <f t="shared" si="72"/>
        <v>8.3446526407310331E-2</v>
      </c>
      <c r="AQ73" s="379">
        <f t="shared" si="73"/>
        <v>7.0599574040662347E-2</v>
      </c>
    </row>
    <row r="74" spans="1:43" ht="19.5" customHeight="1">
      <c r="A74" s="8" t="s">
        <v>175</v>
      </c>
      <c r="B74" s="19">
        <v>539.37</v>
      </c>
      <c r="C74" s="364">
        <v>1109.4199999999998</v>
      </c>
      <c r="D74" s="368">
        <v>1648.79</v>
      </c>
      <c r="E74" s="19">
        <v>635.9</v>
      </c>
      <c r="F74" s="362">
        <v>785.93</v>
      </c>
      <c r="G74" s="370">
        <v>1421.83</v>
      </c>
      <c r="H74" s="338">
        <f t="shared" si="46"/>
        <v>0.10136056978557867</v>
      </c>
      <c r="I74" s="316">
        <f t="shared" si="47"/>
        <v>2.0625448861279712E-2</v>
      </c>
      <c r="J74" s="392">
        <f t="shared" si="48"/>
        <v>2.7893498565983291E-2</v>
      </c>
      <c r="K74" s="316">
        <f t="shared" si="49"/>
        <v>0.1555943243183725</v>
      </c>
      <c r="L74" s="316">
        <f t="shared" si="50"/>
        <v>1.5585845998126357E-2</v>
      </c>
      <c r="M74" s="392">
        <f t="shared" si="51"/>
        <v>2.6082502840159155E-2</v>
      </c>
      <c r="N74" s="387">
        <f t="shared" si="52"/>
        <v>0.17896805532380364</v>
      </c>
      <c r="O74" s="388">
        <f t="shared" si="52"/>
        <v>-0.2915847920535054</v>
      </c>
      <c r="P74" s="379">
        <f t="shared" si="52"/>
        <v>-0.13765246028906047</v>
      </c>
      <c r="R74" s="394">
        <v>132.154</v>
      </c>
      <c r="S74" s="362">
        <v>259.16199999999998</v>
      </c>
      <c r="T74" s="367">
        <v>391.31599999999997</v>
      </c>
      <c r="U74" s="19">
        <v>126.94200000000001</v>
      </c>
      <c r="V74" s="119">
        <v>144.96799999999999</v>
      </c>
      <c r="W74" s="368">
        <v>271.90999999999997</v>
      </c>
      <c r="X74" s="338">
        <f t="shared" si="53"/>
        <v>0.16910041048633931</v>
      </c>
      <c r="Y74" s="316">
        <f t="shared" si="54"/>
        <v>3.9719452496186469E-2</v>
      </c>
      <c r="Z74" s="392">
        <f t="shared" si="55"/>
        <v>5.3558526345324098E-2</v>
      </c>
      <c r="AA74" s="316">
        <f t="shared" si="56"/>
        <v>0.18860876852033454</v>
      </c>
      <c r="AB74" s="316">
        <f t="shared" si="57"/>
        <v>2.6392925571542075E-2</v>
      </c>
      <c r="AC74" s="392">
        <f t="shared" si="58"/>
        <v>4.4100226283092618E-2</v>
      </c>
      <c r="AE74" s="387">
        <f t="shared" si="59"/>
        <v>-3.9438836508921327E-2</v>
      </c>
      <c r="AF74" s="388">
        <f t="shared" si="59"/>
        <v>-0.44062786982659496</v>
      </c>
      <c r="AG74" s="379">
        <f t="shared" si="59"/>
        <v>-0.30513958028805366</v>
      </c>
      <c r="AI74" s="27">
        <f t="shared" si="60"/>
        <v>2.4501548102415778</v>
      </c>
      <c r="AJ74" s="28">
        <f t="shared" si="60"/>
        <v>2.3360134124136938</v>
      </c>
      <c r="AK74" s="395">
        <f t="shared" si="60"/>
        <v>2.3733525797706196</v>
      </c>
      <c r="AL74" s="28">
        <f t="shared" si="60"/>
        <v>1.9962572731561568</v>
      </c>
      <c r="AM74" s="28">
        <f t="shared" si="60"/>
        <v>1.8445408624177726</v>
      </c>
      <c r="AN74" s="395">
        <f t="shared" si="60"/>
        <v>1.9123945900705428</v>
      </c>
      <c r="AO74" s="377">
        <f t="shared" si="61"/>
        <v>-0.18525259513731221</v>
      </c>
      <c r="AP74" s="378">
        <f t="shared" si="61"/>
        <v>-0.21038943842711308</v>
      </c>
      <c r="AQ74" s="379">
        <f t="shared" si="61"/>
        <v>-0.19422229702787253</v>
      </c>
    </row>
    <row r="75" spans="1:43" ht="19.5" customHeight="1">
      <c r="A75" s="8" t="s">
        <v>213</v>
      </c>
      <c r="B75" s="19"/>
      <c r="C75" s="364"/>
      <c r="D75" s="368"/>
      <c r="E75" s="19"/>
      <c r="F75" s="362">
        <v>429.66</v>
      </c>
      <c r="G75" s="370">
        <v>429.66</v>
      </c>
      <c r="H75" s="338">
        <f t="shared" si="46"/>
        <v>0</v>
      </c>
      <c r="I75" s="316">
        <f t="shared" si="47"/>
        <v>0</v>
      </c>
      <c r="J75" s="392">
        <f t="shared" si="48"/>
        <v>0</v>
      </c>
      <c r="K75" s="316">
        <f t="shared" si="49"/>
        <v>0</v>
      </c>
      <c r="L75" s="316">
        <f t="shared" si="50"/>
        <v>8.5206247268267803E-3</v>
      </c>
      <c r="M75" s="392">
        <f t="shared" si="51"/>
        <v>7.8818200279237201E-3</v>
      </c>
      <c r="N75" s="387"/>
      <c r="O75" s="388"/>
      <c r="P75" s="379"/>
      <c r="R75" s="394"/>
      <c r="S75" s="362"/>
      <c r="T75" s="367"/>
      <c r="U75" s="19"/>
      <c r="V75" s="119">
        <v>177.11600000000001</v>
      </c>
      <c r="W75" s="368">
        <v>177.11600000000001</v>
      </c>
      <c r="X75" s="338">
        <f t="shared" si="53"/>
        <v>0</v>
      </c>
      <c r="Y75" s="316">
        <f t="shared" si="54"/>
        <v>0</v>
      </c>
      <c r="Z75" s="392">
        <f t="shared" si="55"/>
        <v>0</v>
      </c>
      <c r="AA75" s="316">
        <f t="shared" si="56"/>
        <v>0</v>
      </c>
      <c r="AB75" s="316">
        <f t="shared" si="57"/>
        <v>3.2245801870269625E-2</v>
      </c>
      <c r="AC75" s="392">
        <f t="shared" si="58"/>
        <v>2.8725886059196917E-2</v>
      </c>
      <c r="AE75" s="387"/>
      <c r="AF75" s="388"/>
      <c r="AG75" s="379"/>
      <c r="AI75" s="27"/>
      <c r="AJ75" s="28"/>
      <c r="AK75" s="395"/>
      <c r="AL75" s="28"/>
      <c r="AM75" s="28">
        <f t="shared" si="60"/>
        <v>4.1222361867523158</v>
      </c>
      <c r="AN75" s="395">
        <f t="shared" si="60"/>
        <v>4.1222361867523158</v>
      </c>
      <c r="AO75" s="377"/>
      <c r="AP75" s="378"/>
      <c r="AQ75" s="379"/>
    </row>
    <row r="76" spans="1:43" ht="19.5" customHeight="1">
      <c r="A76" s="8" t="s">
        <v>198</v>
      </c>
      <c r="B76" s="19">
        <v>258.69</v>
      </c>
      <c r="C76" s="364">
        <v>907.08999999999992</v>
      </c>
      <c r="D76" s="368">
        <v>1165.78</v>
      </c>
      <c r="E76" s="19">
        <v>430.33000000000004</v>
      </c>
      <c r="F76" s="362">
        <v>2373.11</v>
      </c>
      <c r="G76" s="370">
        <v>2803.44</v>
      </c>
      <c r="H76" s="338">
        <f t="shared" si="46"/>
        <v>4.8614060473944315E-2</v>
      </c>
      <c r="I76" s="316">
        <f t="shared" si="47"/>
        <v>1.6863891409545723E-2</v>
      </c>
      <c r="J76" s="392">
        <f t="shared" si="48"/>
        <v>1.9722149429734534E-2</v>
      </c>
      <c r="K76" s="316">
        <f t="shared" si="49"/>
        <v>0.10529470920573243</v>
      </c>
      <c r="L76" s="316">
        <f t="shared" si="50"/>
        <v>4.7061350243168786E-2</v>
      </c>
      <c r="M76" s="392">
        <f t="shared" si="51"/>
        <v>5.1427197177029448E-2</v>
      </c>
      <c r="N76" s="387">
        <f t="shared" si="52"/>
        <v>0.66349684951099785</v>
      </c>
      <c r="O76" s="388">
        <f t="shared" si="52"/>
        <v>1.6161792104421837</v>
      </c>
      <c r="P76" s="379">
        <f t="shared" si="52"/>
        <v>1.4047762013415912</v>
      </c>
      <c r="R76" s="394">
        <v>25.798000000000002</v>
      </c>
      <c r="S76" s="362">
        <v>48.961000000000006</v>
      </c>
      <c r="T76" s="367">
        <v>74.759000000000015</v>
      </c>
      <c r="U76" s="19">
        <v>30.250999999999998</v>
      </c>
      <c r="V76" s="119">
        <v>123.04199999999999</v>
      </c>
      <c r="W76" s="368">
        <v>153.29299999999998</v>
      </c>
      <c r="X76" s="338">
        <f t="shared" si="53"/>
        <v>3.301036964243672E-2</v>
      </c>
      <c r="Y76" s="316">
        <f t="shared" si="54"/>
        <v>7.5038165844752945E-3</v>
      </c>
      <c r="Z76" s="392">
        <f t="shared" si="55"/>
        <v>1.0232093425901536E-2</v>
      </c>
      <c r="AA76" s="316">
        <f t="shared" si="56"/>
        <v>4.4946541385110041E-2</v>
      </c>
      <c r="AB76" s="316">
        <f t="shared" si="57"/>
        <v>2.2401070223591963E-2</v>
      </c>
      <c r="AC76" s="392">
        <f t="shared" si="58"/>
        <v>2.4862108740443957E-2</v>
      </c>
      <c r="AE76" s="387">
        <f t="shared" si="59"/>
        <v>0.17261027986665617</v>
      </c>
      <c r="AF76" s="388">
        <f t="shared" si="59"/>
        <v>1.5130614162292433</v>
      </c>
      <c r="AG76" s="379">
        <f t="shared" si="59"/>
        <v>1.0504955925039119</v>
      </c>
      <c r="AI76" s="27">
        <f t="shared" si="60"/>
        <v>0.99725540221887199</v>
      </c>
      <c r="AJ76" s="28">
        <f t="shared" si="60"/>
        <v>0.53975900958008594</v>
      </c>
      <c r="AK76" s="395">
        <f t="shared" si="60"/>
        <v>0.64127880045977814</v>
      </c>
      <c r="AL76" s="28">
        <f t="shared" si="60"/>
        <v>0.70297213766179434</v>
      </c>
      <c r="AM76" s="28">
        <f t="shared" si="60"/>
        <v>0.51848418320263279</v>
      </c>
      <c r="AN76" s="395">
        <f t="shared" si="60"/>
        <v>0.54680321319521719</v>
      </c>
      <c r="AO76" s="377">
        <f t="shared" si="61"/>
        <v>-0.29509317663489582</v>
      </c>
      <c r="AP76" s="378">
        <f t="shared" si="61"/>
        <v>-3.9415416880218893E-2</v>
      </c>
      <c r="AQ76" s="379">
        <f t="shared" si="61"/>
        <v>-0.14732373375952038</v>
      </c>
    </row>
    <row r="77" spans="1:43" ht="19.5" customHeight="1">
      <c r="A77" s="8" t="s">
        <v>178</v>
      </c>
      <c r="B77" s="19">
        <v>110.31</v>
      </c>
      <c r="C77" s="364">
        <v>673.4</v>
      </c>
      <c r="D77" s="368">
        <v>783.71</v>
      </c>
      <c r="E77" s="19">
        <v>154.86000000000001</v>
      </c>
      <c r="F77" s="362">
        <v>414.51</v>
      </c>
      <c r="G77" s="370">
        <v>569.37</v>
      </c>
      <c r="H77" s="338">
        <f t="shared" si="46"/>
        <v>2.0729896829722053E-2</v>
      </c>
      <c r="I77" s="316">
        <f t="shared" si="47"/>
        <v>1.2519313932672712E-2</v>
      </c>
      <c r="J77" s="392">
        <f t="shared" si="48"/>
        <v>1.3258458482369961E-2</v>
      </c>
      <c r="K77" s="316">
        <f t="shared" si="49"/>
        <v>3.7891707916249677E-2</v>
      </c>
      <c r="L77" s="316">
        <f t="shared" si="50"/>
        <v>8.2201837627821264E-3</v>
      </c>
      <c r="M77" s="392">
        <f t="shared" si="51"/>
        <v>1.044470481147635E-2</v>
      </c>
      <c r="N77" s="387">
        <f t="shared" si="52"/>
        <v>0.40386184389447927</v>
      </c>
      <c r="O77" s="388">
        <f t="shared" si="52"/>
        <v>-0.38445203445203446</v>
      </c>
      <c r="P77" s="379">
        <f t="shared" si="52"/>
        <v>-0.27349402202345258</v>
      </c>
      <c r="R77" s="394">
        <v>42.062000000000005</v>
      </c>
      <c r="S77" s="362">
        <v>127.992</v>
      </c>
      <c r="T77" s="367">
        <v>170.054</v>
      </c>
      <c r="U77" s="19">
        <v>52.337000000000003</v>
      </c>
      <c r="V77" s="119">
        <v>96.994</v>
      </c>
      <c r="W77" s="368">
        <v>149.33100000000002</v>
      </c>
      <c r="X77" s="338">
        <f t="shared" si="53"/>
        <v>5.3821310485315653E-2</v>
      </c>
      <c r="Y77" s="316">
        <f t="shared" si="54"/>
        <v>1.9616194364497495E-2</v>
      </c>
      <c r="Z77" s="392">
        <f t="shared" si="55"/>
        <v>2.3274902225126865E-2</v>
      </c>
      <c r="AA77" s="316">
        <f t="shared" si="56"/>
        <v>7.7761632226124908E-2</v>
      </c>
      <c r="AB77" s="316">
        <f t="shared" si="57"/>
        <v>1.7658762091538494E-2</v>
      </c>
      <c r="AC77" s="392">
        <f t="shared" si="58"/>
        <v>2.4219524442206999E-2</v>
      </c>
      <c r="AE77" s="387">
        <f t="shared" si="59"/>
        <v>0.24428225001188716</v>
      </c>
      <c r="AF77" s="388">
        <f t="shared" si="59"/>
        <v>-0.24218701168823054</v>
      </c>
      <c r="AG77" s="379">
        <f t="shared" si="59"/>
        <v>-0.12186129111929143</v>
      </c>
      <c r="AI77" s="27">
        <f t="shared" si="60"/>
        <v>3.8130722509291997</v>
      </c>
      <c r="AJ77" s="28">
        <f t="shared" si="60"/>
        <v>1.9006831006831006</v>
      </c>
      <c r="AK77" s="395">
        <f t="shared" si="60"/>
        <v>2.1698587487718672</v>
      </c>
      <c r="AL77" s="28">
        <f t="shared" si="60"/>
        <v>3.3796332170993155</v>
      </c>
      <c r="AM77" s="28">
        <f t="shared" si="60"/>
        <v>2.3399676726737595</v>
      </c>
      <c r="AN77" s="395">
        <f t="shared" si="60"/>
        <v>2.6227409241793564</v>
      </c>
      <c r="AO77" s="377">
        <f t="shared" si="61"/>
        <v>-0.11367186491791764</v>
      </c>
      <c r="AP77" s="378">
        <f t="shared" si="61"/>
        <v>0.23111931275275774</v>
      </c>
      <c r="AQ77" s="379">
        <f t="shared" si="61"/>
        <v>0.20871504915415301</v>
      </c>
    </row>
    <row r="78" spans="1:43" ht="19.5" customHeight="1">
      <c r="A78" s="8" t="s">
        <v>183</v>
      </c>
      <c r="B78" s="19">
        <v>168.53</v>
      </c>
      <c r="C78" s="364">
        <v>9.6300000000000008</v>
      </c>
      <c r="D78" s="368">
        <v>178.16</v>
      </c>
      <c r="E78" s="19">
        <v>386.56</v>
      </c>
      <c r="F78" s="362">
        <v>236.63</v>
      </c>
      <c r="G78" s="370">
        <v>623.19000000000005</v>
      </c>
      <c r="H78" s="338">
        <f t="shared" si="46"/>
        <v>3.1670832315411637E-2</v>
      </c>
      <c r="I78" s="316">
        <f t="shared" si="47"/>
        <v>1.7903325389313665E-4</v>
      </c>
      <c r="J78" s="392">
        <f t="shared" si="48"/>
        <v>3.0140319291817536E-3</v>
      </c>
      <c r="K78" s="316">
        <f t="shared" si="49"/>
        <v>9.4584906445211642E-2</v>
      </c>
      <c r="L78" s="316">
        <f t="shared" si="50"/>
        <v>4.6926300542499202E-3</v>
      </c>
      <c r="M78" s="392">
        <f t="shared" si="51"/>
        <v>1.1431996050835041E-2</v>
      </c>
      <c r="N78" s="387">
        <f t="shared" si="52"/>
        <v>1.293716252299294</v>
      </c>
      <c r="O78" s="388">
        <f t="shared" si="52"/>
        <v>23.572170301142261</v>
      </c>
      <c r="P78" s="379">
        <f t="shared" si="52"/>
        <v>2.4979232150875621</v>
      </c>
      <c r="R78" s="394">
        <v>29.785</v>
      </c>
      <c r="S78" s="362">
        <v>12.074</v>
      </c>
      <c r="T78" s="367">
        <v>41.859000000000002</v>
      </c>
      <c r="U78" s="19">
        <v>77.870999999999995</v>
      </c>
      <c r="V78" s="119">
        <v>42.131999999999998</v>
      </c>
      <c r="W78" s="368">
        <v>120.00299999999999</v>
      </c>
      <c r="X78" s="338">
        <f t="shared" si="53"/>
        <v>3.8112018753390868E-2</v>
      </c>
      <c r="Y78" s="316">
        <f t="shared" si="54"/>
        <v>1.8504744886941584E-3</v>
      </c>
      <c r="Z78" s="392">
        <f t="shared" si="55"/>
        <v>5.7291456375127047E-3</v>
      </c>
      <c r="AA78" s="316">
        <f t="shared" si="56"/>
        <v>0.11569971651184768</v>
      </c>
      <c r="AB78" s="316">
        <f t="shared" si="57"/>
        <v>7.6705668849691702E-3</v>
      </c>
      <c r="AC78" s="392">
        <f t="shared" si="58"/>
        <v>1.9462908516236856E-2</v>
      </c>
      <c r="AE78" s="387">
        <f t="shared" si="59"/>
        <v>1.6144367970454927</v>
      </c>
      <c r="AF78" s="388">
        <f t="shared" si="59"/>
        <v>2.4894815305615374</v>
      </c>
      <c r="AG78" s="379">
        <f t="shared" si="59"/>
        <v>1.8668386726868766</v>
      </c>
      <c r="AI78" s="27">
        <f t="shared" si="60"/>
        <v>1.7673411262089835</v>
      </c>
      <c r="AJ78" s="28">
        <f t="shared" si="60"/>
        <v>12.537902388369677</v>
      </c>
      <c r="AK78" s="395">
        <f t="shared" si="60"/>
        <v>2.349517287831163</v>
      </c>
      <c r="AL78" s="28">
        <f t="shared" si="60"/>
        <v>2.0144608857615891</v>
      </c>
      <c r="AM78" s="28">
        <f t="shared" si="60"/>
        <v>1.780501204411951</v>
      </c>
      <c r="AN78" s="395">
        <f t="shared" si="60"/>
        <v>1.9256246088672793</v>
      </c>
      <c r="AO78" s="377">
        <f t="shared" si="61"/>
        <v>0.13982572797515735</v>
      </c>
      <c r="AP78" s="378">
        <f t="shared" si="61"/>
        <v>-0.85799050357390183</v>
      </c>
      <c r="AQ78" s="379">
        <f t="shared" si="61"/>
        <v>-0.18041692272678642</v>
      </c>
    </row>
    <row r="79" spans="1:43" ht="19.5" customHeight="1">
      <c r="A79" s="8" t="s">
        <v>211</v>
      </c>
      <c r="B79" s="19"/>
      <c r="C79" s="364">
        <v>90</v>
      </c>
      <c r="D79" s="368">
        <v>90</v>
      </c>
      <c r="E79" s="19">
        <v>120.31</v>
      </c>
      <c r="F79" s="362">
        <v>329.65</v>
      </c>
      <c r="G79" s="370">
        <v>449.96</v>
      </c>
      <c r="H79" s="338">
        <f t="shared" si="46"/>
        <v>0</v>
      </c>
      <c r="I79" s="316">
        <f t="shared" si="47"/>
        <v>1.6732079803096884E-3</v>
      </c>
      <c r="J79" s="392">
        <f t="shared" si="48"/>
        <v>1.5225801168969343E-3</v>
      </c>
      <c r="K79" s="316">
        <f t="shared" si="49"/>
        <v>2.9437888282345333E-2</v>
      </c>
      <c r="L79" s="316">
        <f t="shared" si="50"/>
        <v>6.5373177423973554E-3</v>
      </c>
      <c r="M79" s="392">
        <f t="shared" si="51"/>
        <v>8.2542097001455962E-3</v>
      </c>
      <c r="N79" s="387"/>
      <c r="O79" s="388">
        <f t="shared" si="52"/>
        <v>2.6627777777777775</v>
      </c>
      <c r="P79" s="379">
        <f t="shared" si="52"/>
        <v>3.9995555555555553</v>
      </c>
      <c r="R79" s="394"/>
      <c r="S79" s="362">
        <v>28.983000000000001</v>
      </c>
      <c r="T79" s="367">
        <v>28.983000000000001</v>
      </c>
      <c r="U79" s="19">
        <v>14.132000000000001</v>
      </c>
      <c r="V79" s="119">
        <v>78.268000000000001</v>
      </c>
      <c r="W79" s="368">
        <v>92.4</v>
      </c>
      <c r="X79" s="338">
        <f t="shared" si="53"/>
        <v>0</v>
      </c>
      <c r="Y79" s="316">
        <f t="shared" si="54"/>
        <v>4.4419663827913528E-3</v>
      </c>
      <c r="Z79" s="392">
        <f t="shared" si="55"/>
        <v>3.9668369529140858E-3</v>
      </c>
      <c r="AA79" s="316">
        <f t="shared" si="56"/>
        <v>2.0997141345885269E-2</v>
      </c>
      <c r="AB79" s="316">
        <f t="shared" si="57"/>
        <v>1.4249499880204288E-2</v>
      </c>
      <c r="AC79" s="392">
        <f t="shared" si="58"/>
        <v>1.4986064905879734E-2</v>
      </c>
      <c r="AE79" s="387"/>
      <c r="AF79" s="388">
        <f t="shared" si="59"/>
        <v>1.7004795914846633</v>
      </c>
      <c r="AG79" s="379">
        <f t="shared" si="59"/>
        <v>2.18807576855398</v>
      </c>
      <c r="AI79" s="27"/>
      <c r="AJ79" s="28">
        <f t="shared" si="60"/>
        <v>3.2203333333333335</v>
      </c>
      <c r="AK79" s="395">
        <f t="shared" si="60"/>
        <v>3.2203333333333335</v>
      </c>
      <c r="AL79" s="28">
        <f t="shared" si="60"/>
        <v>1.1746322001496137</v>
      </c>
      <c r="AM79" s="28">
        <f t="shared" si="60"/>
        <v>2.3742757470043987</v>
      </c>
      <c r="AN79" s="395">
        <f t="shared" si="60"/>
        <v>2.0535158680771626</v>
      </c>
      <c r="AO79" s="377"/>
      <c r="AP79" s="378">
        <f t="shared" si="61"/>
        <v>-0.26272360614706597</v>
      </c>
      <c r="AQ79" s="379">
        <f t="shared" si="61"/>
        <v>-0.36232816434825715</v>
      </c>
    </row>
    <row r="80" spans="1:43" ht="19.5" customHeight="1">
      <c r="A80" s="8" t="s">
        <v>177</v>
      </c>
      <c r="B80" s="19">
        <v>102.56</v>
      </c>
      <c r="C80" s="364">
        <v>2256.19</v>
      </c>
      <c r="D80" s="368">
        <v>2358.75</v>
      </c>
      <c r="E80" s="19">
        <v>90.3</v>
      </c>
      <c r="F80" s="362">
        <v>227.02000000000004</v>
      </c>
      <c r="G80" s="370">
        <v>317.32000000000005</v>
      </c>
      <c r="H80" s="338">
        <f t="shared" si="46"/>
        <v>1.9273485802341526E-2</v>
      </c>
      <c r="I80" s="316">
        <f t="shared" si="47"/>
        <v>4.1945279034387953E-2</v>
      </c>
      <c r="J80" s="392">
        <f t="shared" si="48"/>
        <v>3.9904287230340486E-2</v>
      </c>
      <c r="K80" s="316">
        <f t="shared" si="49"/>
        <v>2.2094932357208739E-2</v>
      </c>
      <c r="L80" s="316">
        <f t="shared" si="50"/>
        <v>4.5020533107206061E-3</v>
      </c>
      <c r="M80" s="392">
        <f t="shared" si="51"/>
        <v>5.8210192507116209E-3</v>
      </c>
      <c r="N80" s="387">
        <f t="shared" si="52"/>
        <v>-0.1195397815912637</v>
      </c>
      <c r="O80" s="388">
        <f t="shared" si="52"/>
        <v>-0.89937904165872551</v>
      </c>
      <c r="P80" s="379">
        <f t="shared" si="52"/>
        <v>-0.86547111817700051</v>
      </c>
      <c r="R80" s="394">
        <v>22.733000000000001</v>
      </c>
      <c r="S80" s="362">
        <v>470.96199999999993</v>
      </c>
      <c r="T80" s="367">
        <v>493.69499999999994</v>
      </c>
      <c r="U80" s="19">
        <v>21.021000000000001</v>
      </c>
      <c r="V80" s="119">
        <v>50.42</v>
      </c>
      <c r="W80" s="368">
        <v>71.441000000000003</v>
      </c>
      <c r="X80" s="338">
        <f t="shared" si="53"/>
        <v>2.908848488570873E-2</v>
      </c>
      <c r="Y80" s="316">
        <f t="shared" si="54"/>
        <v>7.2180152902466307E-2</v>
      </c>
      <c r="Z80" s="392">
        <f t="shared" si="55"/>
        <v>6.757090603004931E-2</v>
      </c>
      <c r="AA80" s="316">
        <f t="shared" si="56"/>
        <v>3.1232727726567662E-2</v>
      </c>
      <c r="AB80" s="316">
        <f t="shared" si="57"/>
        <v>9.179483108804367E-3</v>
      </c>
      <c r="AC80" s="392">
        <f t="shared" si="58"/>
        <v>1.1586790724469199E-2</v>
      </c>
      <c r="AE80" s="387">
        <f t="shared" si="59"/>
        <v>-7.5309022126424124E-2</v>
      </c>
      <c r="AF80" s="388">
        <f t="shared" si="59"/>
        <v>-0.89294253039523352</v>
      </c>
      <c r="AG80" s="379">
        <f t="shared" si="59"/>
        <v>-0.85529324785545724</v>
      </c>
      <c r="AI80" s="27">
        <f t="shared" si="60"/>
        <v>2.2165561622464898</v>
      </c>
      <c r="AJ80" s="28">
        <f t="shared" si="60"/>
        <v>2.0874217153697159</v>
      </c>
      <c r="AK80" s="395">
        <f t="shared" si="60"/>
        <v>2.0930365659777421</v>
      </c>
      <c r="AL80" s="28">
        <f t="shared" si="60"/>
        <v>2.3279069767441865</v>
      </c>
      <c r="AM80" s="28">
        <f t="shared" si="60"/>
        <v>2.2209496960620205</v>
      </c>
      <c r="AN80" s="395">
        <f t="shared" si="60"/>
        <v>2.2513866128828939</v>
      </c>
      <c r="AO80" s="377">
        <f t="shared" si="61"/>
        <v>5.0235954492956369E-2</v>
      </c>
      <c r="AP80" s="378">
        <f t="shared" si="61"/>
        <v>6.3967898632622353E-2</v>
      </c>
      <c r="AQ80" s="379">
        <f t="shared" si="61"/>
        <v>7.565565240432387E-2</v>
      </c>
    </row>
    <row r="81" spans="1:43" ht="19.5" customHeight="1">
      <c r="A81" s="8" t="s">
        <v>233</v>
      </c>
      <c r="B81" s="19">
        <v>5.13</v>
      </c>
      <c r="C81" s="364">
        <v>14.209999999999999</v>
      </c>
      <c r="D81" s="368">
        <v>19.34</v>
      </c>
      <c r="E81" s="19">
        <v>9.23</v>
      </c>
      <c r="F81" s="362">
        <v>142.54</v>
      </c>
      <c r="G81" s="370">
        <v>151.76999999999998</v>
      </c>
      <c r="H81" s="338">
        <f t="shared" si="46"/>
        <v>9.6405013812414227E-4</v>
      </c>
      <c r="I81" s="316">
        <f t="shared" si="47"/>
        <v>2.6418094889111855E-4</v>
      </c>
      <c r="J81" s="392">
        <f t="shared" si="48"/>
        <v>3.2718554956429676E-4</v>
      </c>
      <c r="K81" s="316">
        <f t="shared" si="49"/>
        <v>2.2584299629793653E-3</v>
      </c>
      <c r="L81" s="316">
        <f t="shared" si="50"/>
        <v>2.8267231032953711E-3</v>
      </c>
      <c r="M81" s="392">
        <f t="shared" si="51"/>
        <v>2.7841172686263157E-3</v>
      </c>
      <c r="N81" s="387">
        <f t="shared" si="52"/>
        <v>0.7992202729044835</v>
      </c>
      <c r="O81" s="388">
        <f t="shared" si="52"/>
        <v>9.0309641097818432</v>
      </c>
      <c r="P81" s="379">
        <f t="shared" si="52"/>
        <v>6.8474663908996884</v>
      </c>
      <c r="R81" s="394">
        <v>6.8410000000000002</v>
      </c>
      <c r="S81" s="362">
        <v>7.048</v>
      </c>
      <c r="T81" s="367">
        <v>13.888999999999999</v>
      </c>
      <c r="U81" s="19">
        <v>2.661</v>
      </c>
      <c r="V81" s="119">
        <v>60.597000000000001</v>
      </c>
      <c r="W81" s="368">
        <v>63.258000000000003</v>
      </c>
      <c r="X81" s="338">
        <f t="shared" si="53"/>
        <v>8.7535444113462126E-3</v>
      </c>
      <c r="Y81" s="316">
        <f t="shared" si="54"/>
        <v>1.0801842137085E-3</v>
      </c>
      <c r="Z81" s="392">
        <f t="shared" si="55"/>
        <v>1.9009556788125361E-3</v>
      </c>
      <c r="AA81" s="316">
        <f t="shared" si="56"/>
        <v>3.9536791056751126E-3</v>
      </c>
      <c r="AB81" s="316">
        <f t="shared" si="57"/>
        <v>1.1032311343598141E-2</v>
      </c>
      <c r="AC81" s="392">
        <f t="shared" si="58"/>
        <v>1.0259615733940911E-2</v>
      </c>
      <c r="AE81" s="387">
        <f t="shared" si="59"/>
        <v>-0.61102178044145583</v>
      </c>
      <c r="AF81" s="388">
        <f t="shared" si="59"/>
        <v>7.5977582292849037</v>
      </c>
      <c r="AG81" s="379">
        <f t="shared" si="59"/>
        <v>3.5545395636834907</v>
      </c>
      <c r="AI81" s="27">
        <f t="shared" si="60"/>
        <v>13.335282651072124</v>
      </c>
      <c r="AJ81" s="28">
        <f t="shared" si="60"/>
        <v>4.9598874032371567</v>
      </c>
      <c r="AK81" s="395">
        <f t="shared" si="60"/>
        <v>7.1814891416752848</v>
      </c>
      <c r="AL81" s="28">
        <f t="shared" si="60"/>
        <v>2.882990249187432</v>
      </c>
      <c r="AM81" s="28">
        <f t="shared" si="60"/>
        <v>4.2512277255507227</v>
      </c>
      <c r="AN81" s="395">
        <f t="shared" si="60"/>
        <v>4.1680173947420442</v>
      </c>
      <c r="AO81" s="377">
        <f t="shared" si="61"/>
        <v>-0.78380733842520789</v>
      </c>
      <c r="AP81" s="378">
        <f t="shared" si="61"/>
        <v>-0.14287817848927678</v>
      </c>
      <c r="AQ81" s="379">
        <f t="shared" si="61"/>
        <v>-0.41961655688450478</v>
      </c>
    </row>
    <row r="82" spans="1:43" ht="19.5" customHeight="1">
      <c r="A82" s="8" t="s">
        <v>224</v>
      </c>
      <c r="B82" s="19"/>
      <c r="C82" s="364">
        <v>7.92</v>
      </c>
      <c r="D82" s="368">
        <v>7.92</v>
      </c>
      <c r="E82" s="19"/>
      <c r="F82" s="362">
        <v>288.68</v>
      </c>
      <c r="G82" s="370">
        <v>288.68</v>
      </c>
      <c r="H82" s="338">
        <f t="shared" si="46"/>
        <v>0</v>
      </c>
      <c r="I82" s="316">
        <f t="shared" si="47"/>
        <v>1.4724230226725258E-4</v>
      </c>
      <c r="J82" s="392">
        <f t="shared" si="48"/>
        <v>1.3398705028693021E-4</v>
      </c>
      <c r="K82" s="316">
        <f t="shared" si="49"/>
        <v>0</v>
      </c>
      <c r="L82" s="316">
        <f t="shared" si="50"/>
        <v>5.7248381188389763E-3</v>
      </c>
      <c r="M82" s="392">
        <f t="shared" si="51"/>
        <v>5.2956379594586867E-3</v>
      </c>
      <c r="N82" s="387"/>
      <c r="O82" s="388">
        <f t="shared" si="52"/>
        <v>35.449494949494948</v>
      </c>
      <c r="P82" s="379">
        <f t="shared" si="52"/>
        <v>35.449494949494948</v>
      </c>
      <c r="R82" s="394"/>
      <c r="S82" s="362">
        <v>1.6280000000000001</v>
      </c>
      <c r="T82" s="367">
        <v>1.6280000000000001</v>
      </c>
      <c r="U82" s="19"/>
      <c r="V82" s="119">
        <v>54.430999999999997</v>
      </c>
      <c r="W82" s="368">
        <v>54.430999999999997</v>
      </c>
      <c r="X82" s="338">
        <f t="shared" si="53"/>
        <v>0</v>
      </c>
      <c r="Y82" s="316">
        <f t="shared" si="54"/>
        <v>2.4950906639010188E-4</v>
      </c>
      <c r="Z82" s="392">
        <f t="shared" si="55"/>
        <v>2.22820638282584E-4</v>
      </c>
      <c r="AA82" s="316">
        <f t="shared" si="56"/>
        <v>0</v>
      </c>
      <c r="AB82" s="316">
        <f t="shared" si="57"/>
        <v>9.9097271934813665E-3</v>
      </c>
      <c r="AC82" s="392">
        <f t="shared" si="58"/>
        <v>8.8279924122504298E-3</v>
      </c>
      <c r="AE82" s="387"/>
      <c r="AF82" s="388">
        <f t="shared" si="59"/>
        <v>32.43427518427518</v>
      </c>
      <c r="AG82" s="379">
        <f t="shared" si="59"/>
        <v>32.43427518427518</v>
      </c>
      <c r="AI82" s="27"/>
      <c r="AJ82" s="28">
        <f t="shared" si="60"/>
        <v>2.0555555555555558</v>
      </c>
      <c r="AK82" s="395">
        <f t="shared" si="60"/>
        <v>2.0555555555555558</v>
      </c>
      <c r="AL82" s="28"/>
      <c r="AM82" s="28">
        <f t="shared" si="60"/>
        <v>1.8855133712068726</v>
      </c>
      <c r="AN82" s="395">
        <f t="shared" si="60"/>
        <v>1.8855133712068726</v>
      </c>
      <c r="AO82" s="377"/>
      <c r="AP82" s="378">
        <f t="shared" si="61"/>
        <v>-8.2723224818278318E-2</v>
      </c>
      <c r="AQ82" s="379">
        <f t="shared" si="61"/>
        <v>-8.2723224818278318E-2</v>
      </c>
    </row>
    <row r="83" spans="1:43" ht="19.5" customHeight="1">
      <c r="A83" s="8" t="s">
        <v>234</v>
      </c>
      <c r="B83" s="19"/>
      <c r="C83" s="364"/>
      <c r="D83" s="368"/>
      <c r="E83" s="19"/>
      <c r="F83" s="362">
        <v>166.5</v>
      </c>
      <c r="G83" s="370">
        <v>166.5</v>
      </c>
      <c r="H83" s="338">
        <f t="shared" si="46"/>
        <v>0</v>
      </c>
      <c r="I83" s="316">
        <f t="shared" si="47"/>
        <v>0</v>
      </c>
      <c r="J83" s="392">
        <f t="shared" si="48"/>
        <v>0</v>
      </c>
      <c r="K83" s="316">
        <f t="shared" si="49"/>
        <v>0</v>
      </c>
      <c r="L83" s="316">
        <f t="shared" si="50"/>
        <v>3.3018759414808426E-3</v>
      </c>
      <c r="M83" s="392">
        <f t="shared" si="51"/>
        <v>3.0543290849725348E-3</v>
      </c>
      <c r="N83" s="387"/>
      <c r="O83" s="388"/>
      <c r="P83" s="379"/>
      <c r="R83" s="394"/>
      <c r="S83" s="362"/>
      <c r="T83" s="367"/>
      <c r="U83" s="19"/>
      <c r="V83" s="119">
        <v>45.844999999999999</v>
      </c>
      <c r="W83" s="368">
        <v>45.844999999999999</v>
      </c>
      <c r="X83" s="338">
        <f t="shared" si="53"/>
        <v>0</v>
      </c>
      <c r="Y83" s="316">
        <f t="shared" si="54"/>
        <v>0</v>
      </c>
      <c r="Z83" s="392">
        <f t="shared" si="55"/>
        <v>0</v>
      </c>
      <c r="AA83" s="316">
        <f t="shared" si="56"/>
        <v>0</v>
      </c>
      <c r="AB83" s="316">
        <f t="shared" si="57"/>
        <v>8.3465569837988147E-3</v>
      </c>
      <c r="AC83" s="392">
        <f t="shared" si="58"/>
        <v>7.4354561213209568E-3</v>
      </c>
      <c r="AE83" s="387"/>
      <c r="AF83" s="388"/>
      <c r="AG83" s="379"/>
      <c r="AI83" s="27"/>
      <c r="AJ83" s="28"/>
      <c r="AK83" s="395"/>
      <c r="AL83" s="28"/>
      <c r="AM83" s="28">
        <f t="shared" si="60"/>
        <v>2.7534534534534534</v>
      </c>
      <c r="AN83" s="395">
        <f t="shared" si="60"/>
        <v>2.7534534534534534</v>
      </c>
      <c r="AO83" s="377"/>
      <c r="AP83" s="378"/>
      <c r="AQ83" s="379"/>
    </row>
    <row r="84" spans="1:43" ht="19.5" customHeight="1">
      <c r="A84" s="8" t="s">
        <v>218</v>
      </c>
      <c r="B84" s="19">
        <v>35</v>
      </c>
      <c r="C84" s="364">
        <v>497.10999999999996</v>
      </c>
      <c r="D84" s="368">
        <v>532.1099999999999</v>
      </c>
      <c r="E84" s="19">
        <v>158.74</v>
      </c>
      <c r="F84" s="362">
        <v>147.75</v>
      </c>
      <c r="G84" s="370">
        <v>306.49</v>
      </c>
      <c r="H84" s="338">
        <f t="shared" si="46"/>
        <v>6.5773401236539917E-3</v>
      </c>
      <c r="I84" s="316">
        <f t="shared" si="47"/>
        <v>9.2418713232416561E-3</v>
      </c>
      <c r="J84" s="392">
        <f t="shared" si="48"/>
        <v>9.0020011778003065E-3</v>
      </c>
      <c r="K84" s="316">
        <f t="shared" si="49"/>
        <v>3.88410804250644E-2</v>
      </c>
      <c r="L84" s="316">
        <f t="shared" si="50"/>
        <v>2.9300430651879547E-3</v>
      </c>
      <c r="M84" s="392">
        <f t="shared" si="51"/>
        <v>5.6223502777971906E-3</v>
      </c>
      <c r="N84" s="387">
        <f t="shared" si="52"/>
        <v>3.5354285714285716</v>
      </c>
      <c r="O84" s="388">
        <f t="shared" si="52"/>
        <v>-0.70278208042485568</v>
      </c>
      <c r="P84" s="379">
        <f t="shared" si="52"/>
        <v>-0.4240100731051849</v>
      </c>
      <c r="R84" s="394">
        <v>5.0220000000000002</v>
      </c>
      <c r="S84" s="362">
        <v>59.561</v>
      </c>
      <c r="T84" s="367">
        <v>64.582999999999998</v>
      </c>
      <c r="U84" s="19">
        <v>17.427</v>
      </c>
      <c r="V84" s="119">
        <v>24.661999999999999</v>
      </c>
      <c r="W84" s="368">
        <v>42.088999999999999</v>
      </c>
      <c r="X84" s="338">
        <f t="shared" si="53"/>
        <v>6.4260049749715947E-3</v>
      </c>
      <c r="Y84" s="316">
        <f t="shared" si="54"/>
        <v>9.1283842157621978E-3</v>
      </c>
      <c r="Z84" s="392">
        <f t="shared" si="55"/>
        <v>8.8393275689214509E-3</v>
      </c>
      <c r="AA84" s="316">
        <f t="shared" si="56"/>
        <v>2.5892809385419085E-2</v>
      </c>
      <c r="AB84" s="316">
        <f t="shared" si="57"/>
        <v>4.4899724797567092E-3</v>
      </c>
      <c r="AC84" s="392">
        <f t="shared" si="58"/>
        <v>6.8262823141079232E-3</v>
      </c>
      <c r="AE84" s="387">
        <f t="shared" si="59"/>
        <v>2.4701314217443247</v>
      </c>
      <c r="AF84" s="388">
        <f t="shared" si="59"/>
        <v>-0.58593710649586139</v>
      </c>
      <c r="AG84" s="379">
        <f t="shared" si="59"/>
        <v>-0.3482959912051159</v>
      </c>
      <c r="AI84" s="27">
        <f t="shared" si="60"/>
        <v>1.4348571428571431</v>
      </c>
      <c r="AJ84" s="28">
        <f t="shared" si="60"/>
        <v>1.1981452797167629</v>
      </c>
      <c r="AK84" s="395">
        <f t="shared" si="60"/>
        <v>1.2137152092612431</v>
      </c>
      <c r="AL84" s="28">
        <f t="shared" si="60"/>
        <v>1.0978329343580697</v>
      </c>
      <c r="AM84" s="28">
        <f t="shared" si="60"/>
        <v>1.66917089678511</v>
      </c>
      <c r="AN84" s="395">
        <f t="shared" si="60"/>
        <v>1.3732585076185191</v>
      </c>
      <c r="AO84" s="377">
        <f t="shared" ref="AO84:AQ97" si="74">(AL84-AI84)/AI84</f>
        <v>-0.23488345873093519</v>
      </c>
      <c r="AP84" s="378">
        <f t="shared" si="74"/>
        <v>0.3931289677823509</v>
      </c>
      <c r="AQ84" s="379">
        <f t="shared" si="74"/>
        <v>0.13145035766206295</v>
      </c>
    </row>
    <row r="85" spans="1:43" ht="19.5" customHeight="1">
      <c r="A85" s="8" t="s">
        <v>235</v>
      </c>
      <c r="B85" s="19"/>
      <c r="C85" s="364"/>
      <c r="D85" s="368"/>
      <c r="E85" s="19">
        <v>27</v>
      </c>
      <c r="F85" s="362">
        <v>216.68</v>
      </c>
      <c r="G85" s="370">
        <v>243.68</v>
      </c>
      <c r="H85" s="338">
        <f t="shared" si="46"/>
        <v>0</v>
      </c>
      <c r="I85" s="316">
        <f t="shared" si="47"/>
        <v>0</v>
      </c>
      <c r="J85" s="392">
        <f t="shared" si="48"/>
        <v>0</v>
      </c>
      <c r="K85" s="316">
        <f t="shared" si="49"/>
        <v>6.6064581798963009E-3</v>
      </c>
      <c r="L85" s="316">
        <f t="shared" si="50"/>
        <v>4.2969998738742882E-3</v>
      </c>
      <c r="M85" s="392">
        <f t="shared" si="51"/>
        <v>4.4701436121688132E-3</v>
      </c>
      <c r="N85" s="387"/>
      <c r="O85" s="388"/>
      <c r="P85" s="379"/>
      <c r="R85" s="394"/>
      <c r="S85" s="362"/>
      <c r="T85" s="367"/>
      <c r="U85" s="19">
        <v>3.786</v>
      </c>
      <c r="V85" s="119">
        <v>34.774999999999999</v>
      </c>
      <c r="W85" s="368">
        <v>38.561</v>
      </c>
      <c r="X85" s="338">
        <f t="shared" si="53"/>
        <v>0</v>
      </c>
      <c r="Y85" s="316">
        <f t="shared" si="54"/>
        <v>0</v>
      </c>
      <c r="Z85" s="392">
        <f t="shared" si="55"/>
        <v>0</v>
      </c>
      <c r="AA85" s="316">
        <f t="shared" si="56"/>
        <v>5.6251894378376464E-3</v>
      </c>
      <c r="AB85" s="316">
        <f t="shared" si="57"/>
        <v>6.3311488518181646E-3</v>
      </c>
      <c r="AC85" s="392">
        <f t="shared" si="58"/>
        <v>6.254087108610697E-3</v>
      </c>
      <c r="AE85" s="387"/>
      <c r="AF85" s="388"/>
      <c r="AG85" s="379"/>
      <c r="AI85" s="27"/>
      <c r="AJ85" s="28"/>
      <c r="AK85" s="395"/>
      <c r="AL85" s="28">
        <f t="shared" si="60"/>
        <v>1.4022222222222223</v>
      </c>
      <c r="AM85" s="28">
        <f t="shared" si="60"/>
        <v>1.6049012368469631</v>
      </c>
      <c r="AN85" s="395">
        <f t="shared" si="60"/>
        <v>1.5824441891004595</v>
      </c>
      <c r="AO85" s="377"/>
      <c r="AP85" s="378"/>
      <c r="AQ85" s="379"/>
    </row>
    <row r="86" spans="1:43" ht="19.5" customHeight="1">
      <c r="A86" s="8" t="s">
        <v>217</v>
      </c>
      <c r="B86" s="19"/>
      <c r="C86" s="364"/>
      <c r="D86" s="368"/>
      <c r="E86" s="19">
        <v>1.8</v>
      </c>
      <c r="F86" s="362">
        <v>153</v>
      </c>
      <c r="G86" s="370">
        <v>154.80000000000001</v>
      </c>
      <c r="H86" s="338">
        <f t="shared" si="46"/>
        <v>0</v>
      </c>
      <c r="I86" s="316">
        <f t="shared" si="47"/>
        <v>0</v>
      </c>
      <c r="J86" s="392">
        <f t="shared" si="48"/>
        <v>0</v>
      </c>
      <c r="K86" s="316">
        <f t="shared" si="49"/>
        <v>4.404305453264201E-4</v>
      </c>
      <c r="L86" s="316">
        <f t="shared" si="50"/>
        <v>3.0341562705499632E-3</v>
      </c>
      <c r="M86" s="392">
        <f t="shared" si="51"/>
        <v>2.839700554677168E-3</v>
      </c>
      <c r="N86" s="387"/>
      <c r="O86" s="388"/>
      <c r="P86" s="379"/>
      <c r="R86" s="394"/>
      <c r="S86" s="362"/>
      <c r="T86" s="367"/>
      <c r="U86" s="19">
        <v>0.40400000000000003</v>
      </c>
      <c r="V86" s="119">
        <v>35.527000000000001</v>
      </c>
      <c r="W86" s="368">
        <v>35.931000000000004</v>
      </c>
      <c r="X86" s="338">
        <f t="shared" si="53"/>
        <v>0</v>
      </c>
      <c r="Y86" s="316">
        <f t="shared" si="54"/>
        <v>0</v>
      </c>
      <c r="Z86" s="392">
        <f t="shared" si="55"/>
        <v>0</v>
      </c>
      <c r="AA86" s="316">
        <f t="shared" si="56"/>
        <v>6.0025793261658984E-4</v>
      </c>
      <c r="AB86" s="316">
        <f t="shared" si="57"/>
        <v>6.4680582389229028E-3</v>
      </c>
      <c r="AC86" s="392">
        <f t="shared" si="58"/>
        <v>5.8275356940818701E-3</v>
      </c>
      <c r="AE86" s="387"/>
      <c r="AF86" s="388"/>
      <c r="AG86" s="379"/>
      <c r="AI86" s="27"/>
      <c r="AJ86" s="28"/>
      <c r="AK86" s="395"/>
      <c r="AL86" s="28">
        <f t="shared" si="60"/>
        <v>2.2444444444444445</v>
      </c>
      <c r="AM86" s="28">
        <f t="shared" si="60"/>
        <v>2.32202614379085</v>
      </c>
      <c r="AN86" s="395">
        <f t="shared" si="60"/>
        <v>2.3211240310077521</v>
      </c>
      <c r="AO86" s="377"/>
      <c r="AP86" s="378"/>
      <c r="AQ86" s="379"/>
    </row>
    <row r="87" spans="1:43" ht="19.5" customHeight="1">
      <c r="A87" s="8" t="s">
        <v>192</v>
      </c>
      <c r="B87" s="19">
        <v>0.01</v>
      </c>
      <c r="C87" s="364">
        <v>223.67</v>
      </c>
      <c r="D87" s="368">
        <v>223.67999999999998</v>
      </c>
      <c r="E87" s="19">
        <v>19.09</v>
      </c>
      <c r="F87" s="362">
        <v>135.39000000000001</v>
      </c>
      <c r="G87" s="370">
        <v>154.48000000000002</v>
      </c>
      <c r="H87" s="338">
        <f t="shared" si="46"/>
        <v>1.879240035329712E-6</v>
      </c>
      <c r="I87" s="316">
        <f t="shared" si="47"/>
        <v>4.1582936550651995E-3</v>
      </c>
      <c r="J87" s="392">
        <f t="shared" si="48"/>
        <v>3.7841191171945135E-3</v>
      </c>
      <c r="K87" s="316">
        <f t="shared" si="49"/>
        <v>4.671010616822977E-3</v>
      </c>
      <c r="L87" s="316">
        <f t="shared" si="50"/>
        <v>2.6849308331356836E-3</v>
      </c>
      <c r="M87" s="392">
        <f t="shared" si="51"/>
        <v>2.8338303726519955E-3</v>
      </c>
      <c r="N87" s="387">
        <f t="shared" si="52"/>
        <v>1907.9999999999998</v>
      </c>
      <c r="O87" s="388">
        <f t="shared" si="52"/>
        <v>-0.39468860374659087</v>
      </c>
      <c r="P87" s="379">
        <f t="shared" si="52"/>
        <v>-0.30937052932761072</v>
      </c>
      <c r="R87" s="394">
        <v>5.0000000000000001E-3</v>
      </c>
      <c r="S87" s="362">
        <v>36.701999999999998</v>
      </c>
      <c r="T87" s="367">
        <v>36.707000000000001</v>
      </c>
      <c r="U87" s="19">
        <v>7.556</v>
      </c>
      <c r="V87" s="119">
        <v>23.449000000000002</v>
      </c>
      <c r="W87" s="368">
        <v>31.005000000000003</v>
      </c>
      <c r="X87" s="338">
        <f t="shared" si="53"/>
        <v>6.3978544155432036E-6</v>
      </c>
      <c r="Y87" s="316">
        <f t="shared" si="54"/>
        <v>5.6249887927822591E-3</v>
      </c>
      <c r="Z87" s="392">
        <f t="shared" si="55"/>
        <v>5.024003175330965E-3</v>
      </c>
      <c r="AA87" s="316">
        <f t="shared" si="56"/>
        <v>1.1226606284284537E-2</v>
      </c>
      <c r="AB87" s="316">
        <f t="shared" si="57"/>
        <v>4.2691332689082434E-3</v>
      </c>
      <c r="AC87" s="392">
        <f t="shared" si="58"/>
        <v>5.0286032728008787E-3</v>
      </c>
      <c r="AE87" s="387">
        <f t="shared" si="59"/>
        <v>1510.2</v>
      </c>
      <c r="AF87" s="388">
        <f t="shared" si="59"/>
        <v>-0.36109748787532009</v>
      </c>
      <c r="AG87" s="379">
        <f t="shared" si="59"/>
        <v>-0.15533821886833568</v>
      </c>
      <c r="AI87" s="27">
        <f t="shared" si="60"/>
        <v>5</v>
      </c>
      <c r="AJ87" s="28">
        <f t="shared" si="60"/>
        <v>1.6408995395001567</v>
      </c>
      <c r="AK87" s="395">
        <f t="shared" si="60"/>
        <v>1.6410497138769673</v>
      </c>
      <c r="AL87" s="28">
        <f t="shared" si="60"/>
        <v>3.9580932425353588</v>
      </c>
      <c r="AM87" s="28">
        <f t="shared" si="60"/>
        <v>1.7319595243371002</v>
      </c>
      <c r="AN87" s="395">
        <f t="shared" si="60"/>
        <v>2.0070559295701709</v>
      </c>
      <c r="AO87" s="377">
        <f t="shared" si="74"/>
        <v>-0.20838135149292825</v>
      </c>
      <c r="AP87" s="378">
        <f t="shared" si="74"/>
        <v>5.5493942587540632E-2</v>
      </c>
      <c r="AQ87" s="379">
        <f t="shared" si="74"/>
        <v>0.22303176594724647</v>
      </c>
    </row>
    <row r="88" spans="1:43" ht="19.5" customHeight="1">
      <c r="A88" s="8" t="s">
        <v>197</v>
      </c>
      <c r="B88" s="19">
        <v>71.180000000000007</v>
      </c>
      <c r="C88" s="364">
        <v>324.34999999999997</v>
      </c>
      <c r="D88" s="368">
        <v>395.53</v>
      </c>
      <c r="E88" s="19">
        <v>72.52</v>
      </c>
      <c r="F88" s="362">
        <v>108.05</v>
      </c>
      <c r="G88" s="370">
        <v>180.57</v>
      </c>
      <c r="H88" s="338">
        <f t="shared" si="46"/>
        <v>1.3376430571476892E-2</v>
      </c>
      <c r="I88" s="316">
        <f t="shared" si="47"/>
        <v>6.0300556490383034E-3</v>
      </c>
      <c r="J88" s="392">
        <f t="shared" si="48"/>
        <v>6.6914012626249379E-3</v>
      </c>
      <c r="K88" s="316">
        <f t="shared" si="49"/>
        <v>1.774445730392888E-2</v>
      </c>
      <c r="L88" s="316">
        <f t="shared" si="50"/>
        <v>2.1427489217838141E-3</v>
      </c>
      <c r="M88" s="392">
        <f t="shared" si="51"/>
        <v>3.3124336508918357E-3</v>
      </c>
      <c r="N88" s="387">
        <f t="shared" si="52"/>
        <v>1.8825512784489871E-2</v>
      </c>
      <c r="O88" s="388">
        <f t="shared" si="52"/>
        <v>-0.66687220595036223</v>
      </c>
      <c r="P88" s="379">
        <f t="shared" si="52"/>
        <v>-0.54347331428715895</v>
      </c>
      <c r="R88" s="394">
        <v>19.087</v>
      </c>
      <c r="S88" s="362">
        <v>56.916000000000004</v>
      </c>
      <c r="T88" s="367">
        <v>76.003</v>
      </c>
      <c r="U88" s="19">
        <v>12.279</v>
      </c>
      <c r="V88" s="119">
        <v>18.154</v>
      </c>
      <c r="W88" s="368">
        <v>30.433</v>
      </c>
      <c r="X88" s="338">
        <f t="shared" si="53"/>
        <v>2.4423169445894625E-2</v>
      </c>
      <c r="Y88" s="316">
        <f t="shared" si="54"/>
        <v>8.7230086134269282E-3</v>
      </c>
      <c r="Z88" s="392">
        <f t="shared" si="55"/>
        <v>1.0402356862033925E-2</v>
      </c>
      <c r="AA88" s="316">
        <f t="shared" si="56"/>
        <v>1.8243978105443332E-2</v>
      </c>
      <c r="AB88" s="316">
        <f t="shared" si="57"/>
        <v>3.3051236881641113E-3</v>
      </c>
      <c r="AC88" s="392">
        <f t="shared" si="58"/>
        <v>4.9358323948120991E-3</v>
      </c>
      <c r="AE88" s="387">
        <f t="shared" si="59"/>
        <v>-0.35668255880966104</v>
      </c>
      <c r="AF88" s="388">
        <f t="shared" si="59"/>
        <v>-0.68103872373322083</v>
      </c>
      <c r="AG88" s="379">
        <f t="shared" si="59"/>
        <v>-0.599581595463337</v>
      </c>
      <c r="AI88" s="27">
        <f t="shared" si="60"/>
        <v>2.6815116605788143</v>
      </c>
      <c r="AJ88" s="28">
        <f t="shared" si="60"/>
        <v>1.7547710806227843</v>
      </c>
      <c r="AK88" s="395">
        <f t="shared" si="60"/>
        <v>1.9215483022779565</v>
      </c>
      <c r="AL88" s="28">
        <f t="shared" si="60"/>
        <v>1.6931880860452289</v>
      </c>
      <c r="AM88" s="28">
        <f t="shared" si="60"/>
        <v>1.6801480795927812</v>
      </c>
      <c r="AN88" s="395">
        <f t="shared" si="60"/>
        <v>1.6853851691864652</v>
      </c>
      <c r="AO88" s="377">
        <f t="shared" si="74"/>
        <v>-0.36856956061874896</v>
      </c>
      <c r="AP88" s="378">
        <f t="shared" si="74"/>
        <v>-4.2525775500881116E-2</v>
      </c>
      <c r="AQ88" s="379">
        <f t="shared" si="74"/>
        <v>-0.12290252231053712</v>
      </c>
    </row>
    <row r="89" spans="1:43" ht="19.5" customHeight="1">
      <c r="A89" s="8" t="s">
        <v>236</v>
      </c>
      <c r="B89" s="19">
        <v>1.68</v>
      </c>
      <c r="C89" s="364"/>
      <c r="D89" s="368">
        <v>1.68</v>
      </c>
      <c r="E89" s="19"/>
      <c r="F89" s="362">
        <v>112.5</v>
      </c>
      <c r="G89" s="370">
        <v>112.5</v>
      </c>
      <c r="H89" s="338">
        <f t="shared" si="46"/>
        <v>3.1571232593539158E-4</v>
      </c>
      <c r="I89" s="316">
        <f t="shared" si="47"/>
        <v>0</v>
      </c>
      <c r="J89" s="392">
        <f t="shared" si="48"/>
        <v>2.842149551540944E-5</v>
      </c>
      <c r="K89" s="316">
        <f t="shared" si="49"/>
        <v>0</v>
      </c>
      <c r="L89" s="316">
        <f t="shared" si="50"/>
        <v>2.2309972577573261E-3</v>
      </c>
      <c r="M89" s="392">
        <f t="shared" si="51"/>
        <v>2.0637358682246859E-3</v>
      </c>
      <c r="N89" s="387">
        <f t="shared" si="52"/>
        <v>-1</v>
      </c>
      <c r="O89" s="388"/>
      <c r="P89" s="379">
        <f t="shared" si="52"/>
        <v>65.964285714285708</v>
      </c>
      <c r="R89" s="394">
        <v>0.89500000000000002</v>
      </c>
      <c r="S89" s="362"/>
      <c r="T89" s="367">
        <v>0.89500000000000002</v>
      </c>
      <c r="U89" s="19"/>
      <c r="V89" s="119">
        <v>28.2</v>
      </c>
      <c r="W89" s="368">
        <v>28.2</v>
      </c>
      <c r="X89" s="338">
        <f t="shared" si="53"/>
        <v>1.1452159403822334E-3</v>
      </c>
      <c r="Y89" s="316">
        <f t="shared" si="54"/>
        <v>0</v>
      </c>
      <c r="Z89" s="392">
        <f t="shared" si="55"/>
        <v>1.2249660396984808E-4</v>
      </c>
      <c r="AA89" s="316">
        <f t="shared" si="56"/>
        <v>0</v>
      </c>
      <c r="AB89" s="316">
        <f t="shared" si="57"/>
        <v>5.1341020164276706E-3</v>
      </c>
      <c r="AC89" s="392">
        <f t="shared" si="58"/>
        <v>4.5736691595866718E-3</v>
      </c>
      <c r="AE89" s="387">
        <f t="shared" si="59"/>
        <v>-1</v>
      </c>
      <c r="AF89" s="388"/>
      <c r="AG89" s="379">
        <f t="shared" si="59"/>
        <v>30.508379888268156</v>
      </c>
      <c r="AI89" s="27">
        <f t="shared" si="60"/>
        <v>5.3273809523809526</v>
      </c>
      <c r="AJ89" s="28"/>
      <c r="AK89" s="395">
        <f t="shared" si="60"/>
        <v>5.3273809523809526</v>
      </c>
      <c r="AL89" s="28"/>
      <c r="AM89" s="28">
        <f t="shared" si="60"/>
        <v>2.5066666666666664</v>
      </c>
      <c r="AN89" s="395">
        <f t="shared" si="60"/>
        <v>2.5066666666666664</v>
      </c>
      <c r="AO89" s="377">
        <f t="shared" si="74"/>
        <v>-1</v>
      </c>
      <c r="AP89" s="378"/>
      <c r="AQ89" s="379">
        <f t="shared" si="74"/>
        <v>-0.52947486033519564</v>
      </c>
    </row>
    <row r="90" spans="1:43" ht="19.5" customHeight="1">
      <c r="A90" s="8" t="s">
        <v>189</v>
      </c>
      <c r="B90" s="19">
        <v>0.97</v>
      </c>
      <c r="C90" s="364">
        <v>25.669999999999998</v>
      </c>
      <c r="D90" s="368">
        <v>26.639999999999997</v>
      </c>
      <c r="E90" s="19">
        <v>0.15000000000000002</v>
      </c>
      <c r="F90" s="362">
        <v>17.399999999999999</v>
      </c>
      <c r="G90" s="370">
        <v>17.549999999999997</v>
      </c>
      <c r="H90" s="338">
        <f t="shared" si="46"/>
        <v>1.8228628342698206E-4</v>
      </c>
      <c r="I90" s="316">
        <f t="shared" si="47"/>
        <v>4.7723609838388548E-4</v>
      </c>
      <c r="J90" s="392">
        <f t="shared" si="48"/>
        <v>4.5068371460149252E-4</v>
      </c>
      <c r="K90" s="316">
        <f t="shared" si="49"/>
        <v>3.6702545443868344E-5</v>
      </c>
      <c r="L90" s="316">
        <f t="shared" si="50"/>
        <v>3.4506090919979971E-4</v>
      </c>
      <c r="M90" s="392">
        <f t="shared" si="51"/>
        <v>3.2194279544305092E-4</v>
      </c>
      <c r="N90" s="387">
        <f t="shared" si="52"/>
        <v>-0.84536082474226804</v>
      </c>
      <c r="O90" s="388">
        <f t="shared" si="52"/>
        <v>-0.32216595247370472</v>
      </c>
      <c r="P90" s="379">
        <f t="shared" si="52"/>
        <v>-0.34121621621621623</v>
      </c>
      <c r="R90" s="394">
        <v>1.7050000000000001</v>
      </c>
      <c r="S90" s="362">
        <v>37.329000000000001</v>
      </c>
      <c r="T90" s="367">
        <v>39.033999999999999</v>
      </c>
      <c r="U90" s="19">
        <v>0.24700000000000003</v>
      </c>
      <c r="V90" s="119">
        <v>27.037000000000003</v>
      </c>
      <c r="W90" s="368">
        <v>27.284000000000002</v>
      </c>
      <c r="X90" s="338">
        <f t="shared" si="53"/>
        <v>2.1816683557002326E-3</v>
      </c>
      <c r="Y90" s="316">
        <f t="shared" si="54"/>
        <v>5.7210835007838528E-3</v>
      </c>
      <c r="Z90" s="392">
        <f t="shared" si="55"/>
        <v>5.3424943456525696E-3</v>
      </c>
      <c r="AA90" s="316">
        <f t="shared" si="56"/>
        <v>3.6698937959479626E-4</v>
      </c>
      <c r="AB90" s="316">
        <f t="shared" si="57"/>
        <v>4.9223658233388274E-3</v>
      </c>
      <c r="AC90" s="392">
        <f t="shared" si="58"/>
        <v>4.4251060053249209E-3</v>
      </c>
      <c r="AE90" s="387">
        <f t="shared" si="59"/>
        <v>-0.85513196480938414</v>
      </c>
      <c r="AF90" s="388">
        <f t="shared" si="59"/>
        <v>-0.27571057354871542</v>
      </c>
      <c r="AG90" s="379">
        <f t="shared" si="59"/>
        <v>-0.30101962391761022</v>
      </c>
      <c r="AI90" s="27">
        <f t="shared" si="60"/>
        <v>17.577319587628867</v>
      </c>
      <c r="AJ90" s="28">
        <f t="shared" si="60"/>
        <v>14.54187767822361</v>
      </c>
      <c r="AK90" s="395">
        <f t="shared" si="60"/>
        <v>14.652402402402405</v>
      </c>
      <c r="AL90" s="28">
        <f t="shared" si="60"/>
        <v>16.466666666666665</v>
      </c>
      <c r="AM90" s="28">
        <f t="shared" si="60"/>
        <v>15.53850574712644</v>
      </c>
      <c r="AN90" s="395">
        <f t="shared" si="60"/>
        <v>15.546438746438751</v>
      </c>
      <c r="AO90" s="377">
        <f t="shared" si="74"/>
        <v>-6.3186705767351109E-2</v>
      </c>
      <c r="AP90" s="378">
        <f t="shared" si="74"/>
        <v>6.8535033161176637E-2</v>
      </c>
      <c r="AQ90" s="379">
        <f t="shared" si="74"/>
        <v>6.1016365745576291E-2</v>
      </c>
    </row>
    <row r="91" spans="1:43" ht="19.5" customHeight="1">
      <c r="A91" s="8" t="s">
        <v>237</v>
      </c>
      <c r="B91" s="19"/>
      <c r="C91" s="364"/>
      <c r="D91" s="368"/>
      <c r="E91" s="19"/>
      <c r="F91" s="362">
        <v>203.4</v>
      </c>
      <c r="G91" s="370">
        <v>203.4</v>
      </c>
      <c r="H91" s="338">
        <f t="shared" si="46"/>
        <v>0</v>
      </c>
      <c r="I91" s="316">
        <f t="shared" si="47"/>
        <v>0</v>
      </c>
      <c r="J91" s="392">
        <f t="shared" si="48"/>
        <v>0</v>
      </c>
      <c r="K91" s="316">
        <f t="shared" si="49"/>
        <v>0</v>
      </c>
      <c r="L91" s="316">
        <f t="shared" si="50"/>
        <v>4.0336430420252452E-3</v>
      </c>
      <c r="M91" s="392">
        <f t="shared" si="51"/>
        <v>3.7312344497502318E-3</v>
      </c>
      <c r="N91" s="387"/>
      <c r="O91" s="388"/>
      <c r="P91" s="379"/>
      <c r="R91" s="394"/>
      <c r="S91" s="362"/>
      <c r="T91" s="367"/>
      <c r="U91" s="19"/>
      <c r="V91" s="119">
        <v>25.317</v>
      </c>
      <c r="W91" s="368">
        <v>25.317</v>
      </c>
      <c r="X91" s="338">
        <f t="shared" si="53"/>
        <v>0</v>
      </c>
      <c r="Y91" s="316">
        <f t="shared" si="54"/>
        <v>0</v>
      </c>
      <c r="Z91" s="392">
        <f t="shared" si="55"/>
        <v>0</v>
      </c>
      <c r="AA91" s="316">
        <f t="shared" si="56"/>
        <v>0</v>
      </c>
      <c r="AB91" s="316">
        <f t="shared" si="57"/>
        <v>4.6092220124077776E-3</v>
      </c>
      <c r="AC91" s="392">
        <f t="shared" si="58"/>
        <v>4.106084472101269E-3</v>
      </c>
      <c r="AE91" s="387"/>
      <c r="AF91" s="388"/>
      <c r="AG91" s="379"/>
      <c r="AI91" s="27"/>
      <c r="AJ91" s="28"/>
      <c r="AK91" s="395"/>
      <c r="AL91" s="28"/>
      <c r="AM91" s="28">
        <f t="shared" si="60"/>
        <v>1.2446902654867256</v>
      </c>
      <c r="AN91" s="395">
        <f t="shared" si="60"/>
        <v>1.2446902654867256</v>
      </c>
      <c r="AO91" s="377"/>
      <c r="AP91" s="378"/>
      <c r="AQ91" s="379"/>
    </row>
    <row r="92" spans="1:43" ht="19.5" customHeight="1">
      <c r="A92" s="8" t="s">
        <v>238</v>
      </c>
      <c r="B92" s="19"/>
      <c r="C92" s="364"/>
      <c r="D92" s="368"/>
      <c r="E92" s="19">
        <v>444</v>
      </c>
      <c r="F92" s="362">
        <v>48</v>
      </c>
      <c r="G92" s="370">
        <v>492</v>
      </c>
      <c r="H92" s="338">
        <f t="shared" si="46"/>
        <v>0</v>
      </c>
      <c r="I92" s="316">
        <f t="shared" si="47"/>
        <v>0</v>
      </c>
      <c r="J92" s="392">
        <f t="shared" si="48"/>
        <v>0</v>
      </c>
      <c r="K92" s="316">
        <f t="shared" si="49"/>
        <v>0.10863953451385029</v>
      </c>
      <c r="L92" s="316">
        <f t="shared" si="50"/>
        <v>9.5189216330979242E-4</v>
      </c>
      <c r="M92" s="392">
        <f t="shared" si="51"/>
        <v>9.0254048637026258E-3</v>
      </c>
      <c r="N92" s="387"/>
      <c r="O92" s="388"/>
      <c r="P92" s="379"/>
      <c r="R92" s="394"/>
      <c r="S92" s="362"/>
      <c r="T92" s="367"/>
      <c r="U92" s="19">
        <v>20.245999999999999</v>
      </c>
      <c r="V92" s="119">
        <v>2.1890000000000001</v>
      </c>
      <c r="W92" s="368">
        <v>22.434999999999999</v>
      </c>
      <c r="X92" s="338">
        <f t="shared" si="53"/>
        <v>0</v>
      </c>
      <c r="Y92" s="316">
        <f t="shared" si="54"/>
        <v>0</v>
      </c>
      <c r="Z92" s="392">
        <f t="shared" si="55"/>
        <v>0</v>
      </c>
      <c r="AA92" s="316">
        <f t="shared" si="56"/>
        <v>3.0081242831077912E-2</v>
      </c>
      <c r="AB92" s="316">
        <f t="shared" si="57"/>
        <v>3.9853011751631815E-4</v>
      </c>
      <c r="AC92" s="392">
        <f t="shared" si="58"/>
        <v>3.6386619714654958E-3</v>
      </c>
      <c r="AE92" s="387"/>
      <c r="AF92" s="388"/>
      <c r="AG92" s="379"/>
      <c r="AI92" s="27"/>
      <c r="AJ92" s="28"/>
      <c r="AK92" s="395"/>
      <c r="AL92" s="28">
        <f t="shared" si="60"/>
        <v>0.45599099099099094</v>
      </c>
      <c r="AM92" s="28">
        <f t="shared" si="60"/>
        <v>0.45604166666666668</v>
      </c>
      <c r="AN92" s="395">
        <f t="shared" si="60"/>
        <v>0.45599593495934954</v>
      </c>
      <c r="AO92" s="377"/>
      <c r="AP92" s="378"/>
      <c r="AQ92" s="379"/>
    </row>
    <row r="93" spans="1:43" ht="19.5" customHeight="1">
      <c r="A93" s="8" t="s">
        <v>209</v>
      </c>
      <c r="B93" s="19">
        <v>130.5</v>
      </c>
      <c r="C93" s="364">
        <v>30.83</v>
      </c>
      <c r="D93" s="368">
        <v>161.32999999999998</v>
      </c>
      <c r="E93" s="19">
        <v>34.879999999999995</v>
      </c>
      <c r="F93" s="362">
        <v>117.26</v>
      </c>
      <c r="G93" s="370">
        <v>152.13999999999999</v>
      </c>
      <c r="H93" s="338">
        <f t="shared" si="46"/>
        <v>2.452408246105274E-2</v>
      </c>
      <c r="I93" s="316">
        <f t="shared" si="47"/>
        <v>5.7316668925497434E-4</v>
      </c>
      <c r="J93" s="392">
        <f t="shared" si="48"/>
        <v>2.7293094473220267E-3</v>
      </c>
      <c r="K93" s="316">
        <f t="shared" si="49"/>
        <v>8.5345652338808496E-3</v>
      </c>
      <c r="L93" s="316">
        <f t="shared" si="50"/>
        <v>2.3253932306188806E-3</v>
      </c>
      <c r="M93" s="392">
        <f t="shared" si="51"/>
        <v>2.7909046665929214E-3</v>
      </c>
      <c r="N93" s="387">
        <f t="shared" si="52"/>
        <v>-0.73272030651341002</v>
      </c>
      <c r="O93" s="388">
        <f t="shared" si="52"/>
        <v>2.8034382095361665</v>
      </c>
      <c r="P93" s="379">
        <f t="shared" si="52"/>
        <v>-5.6963986859232624E-2</v>
      </c>
      <c r="R93" s="394">
        <v>25.577999999999999</v>
      </c>
      <c r="S93" s="362">
        <v>6.9530000000000003</v>
      </c>
      <c r="T93" s="367">
        <v>32.530999999999999</v>
      </c>
      <c r="U93" s="19">
        <v>4.2799999999999994</v>
      </c>
      <c r="V93" s="119">
        <v>17.972999999999999</v>
      </c>
      <c r="W93" s="368">
        <v>22.253</v>
      </c>
      <c r="X93" s="338">
        <f t="shared" si="53"/>
        <v>3.2728864048152811E-2</v>
      </c>
      <c r="Y93" s="316">
        <f t="shared" si="54"/>
        <v>1.0656244094658343E-3</v>
      </c>
      <c r="Z93" s="392">
        <f t="shared" si="55"/>
        <v>4.4524436019476284E-3</v>
      </c>
      <c r="AA93" s="316">
        <f t="shared" si="56"/>
        <v>6.3591681970272375E-3</v>
      </c>
      <c r="AB93" s="316">
        <f t="shared" si="57"/>
        <v>3.2721707638742738E-3</v>
      </c>
      <c r="AC93" s="392">
        <f t="shared" si="58"/>
        <v>3.6091439648327024E-3</v>
      </c>
      <c r="AE93" s="387">
        <f t="shared" si="59"/>
        <v>-0.83266869966377366</v>
      </c>
      <c r="AF93" s="388">
        <f t="shared" si="59"/>
        <v>1.5849273694807995</v>
      </c>
      <c r="AG93" s="379">
        <f t="shared" si="59"/>
        <v>-0.31594479112231405</v>
      </c>
      <c r="AI93" s="27">
        <f t="shared" si="60"/>
        <v>1.96</v>
      </c>
      <c r="AJ93" s="28">
        <f t="shared" si="60"/>
        <v>2.2552708400908208</v>
      </c>
      <c r="AK93" s="395">
        <f t="shared" si="60"/>
        <v>2.0164259592140334</v>
      </c>
      <c r="AL93" s="28">
        <f t="shared" si="60"/>
        <v>1.2270642201834863</v>
      </c>
      <c r="AM93" s="28">
        <f t="shared" si="60"/>
        <v>1.5327477400648131</v>
      </c>
      <c r="AN93" s="395">
        <f t="shared" si="60"/>
        <v>1.4626659655580387</v>
      </c>
      <c r="AO93" s="377">
        <f t="shared" si="74"/>
        <v>-0.37394682643699678</v>
      </c>
      <c r="AP93" s="378">
        <f t="shared" si="74"/>
        <v>-0.32037087838058126</v>
      </c>
      <c r="AQ93" s="379">
        <f t="shared" si="74"/>
        <v>-0.27462451131696419</v>
      </c>
    </row>
    <row r="94" spans="1:43" ht="19.5" customHeight="1">
      <c r="A94" s="8" t="s">
        <v>239</v>
      </c>
      <c r="B94" s="19"/>
      <c r="C94" s="364"/>
      <c r="D94" s="368"/>
      <c r="E94" s="19">
        <v>2.7</v>
      </c>
      <c r="F94" s="362">
        <v>58.95</v>
      </c>
      <c r="G94" s="370">
        <v>61.650000000000006</v>
      </c>
      <c r="H94" s="338">
        <f t="shared" si="46"/>
        <v>0</v>
      </c>
      <c r="I94" s="316">
        <f t="shared" si="47"/>
        <v>0</v>
      </c>
      <c r="J94" s="392">
        <f t="shared" si="48"/>
        <v>0</v>
      </c>
      <c r="K94" s="316">
        <f t="shared" si="49"/>
        <v>6.606458179896302E-4</v>
      </c>
      <c r="L94" s="316">
        <f t="shared" si="50"/>
        <v>1.1690425630648388E-3</v>
      </c>
      <c r="M94" s="392">
        <f t="shared" si="51"/>
        <v>1.1309272557871279E-3</v>
      </c>
      <c r="N94" s="387"/>
      <c r="O94" s="388"/>
      <c r="P94" s="379"/>
      <c r="R94" s="394"/>
      <c r="S94" s="362"/>
      <c r="T94" s="367"/>
      <c r="U94" s="19">
        <v>0.96199999999999997</v>
      </c>
      <c r="V94" s="119">
        <v>21.012</v>
      </c>
      <c r="W94" s="368">
        <v>21.974</v>
      </c>
      <c r="X94" s="338">
        <f t="shared" si="53"/>
        <v>0</v>
      </c>
      <c r="Y94" s="316">
        <f t="shared" si="54"/>
        <v>0</v>
      </c>
      <c r="Z94" s="392">
        <f t="shared" si="55"/>
        <v>0</v>
      </c>
      <c r="AA94" s="316">
        <f t="shared" si="56"/>
        <v>1.4293270573692064E-3</v>
      </c>
      <c r="AB94" s="316">
        <f t="shared" si="57"/>
        <v>3.8254521833041922E-3</v>
      </c>
      <c r="AC94" s="392">
        <f t="shared" si="58"/>
        <v>3.5638938337857282E-3</v>
      </c>
      <c r="AE94" s="387"/>
      <c r="AF94" s="388"/>
      <c r="AG94" s="379"/>
      <c r="AI94" s="27"/>
      <c r="AJ94" s="28"/>
      <c r="AK94" s="395"/>
      <c r="AL94" s="28">
        <f t="shared" si="60"/>
        <v>3.5629629629629629</v>
      </c>
      <c r="AM94" s="28">
        <f t="shared" si="60"/>
        <v>3.5643765903307889</v>
      </c>
      <c r="AN94" s="395">
        <f t="shared" si="60"/>
        <v>3.5643146796431462</v>
      </c>
      <c r="AO94" s="377"/>
      <c r="AP94" s="378"/>
      <c r="AQ94" s="379"/>
    </row>
    <row r="95" spans="1:43" ht="19.5" customHeight="1">
      <c r="A95" s="8" t="s">
        <v>240</v>
      </c>
      <c r="B95" s="19"/>
      <c r="C95" s="364">
        <v>101.22</v>
      </c>
      <c r="D95" s="368">
        <v>101.22</v>
      </c>
      <c r="E95" s="19"/>
      <c r="F95" s="362">
        <v>64.8</v>
      </c>
      <c r="G95" s="370">
        <v>64.8</v>
      </c>
      <c r="H95" s="338">
        <f t="shared" si="46"/>
        <v>0</v>
      </c>
      <c r="I95" s="316">
        <f t="shared" si="47"/>
        <v>1.8818012418549627E-3</v>
      </c>
      <c r="J95" s="392">
        <f t="shared" si="48"/>
        <v>1.7123951048034188E-3</v>
      </c>
      <c r="K95" s="316">
        <f t="shared" si="49"/>
        <v>0</v>
      </c>
      <c r="L95" s="316">
        <f t="shared" si="50"/>
        <v>1.2850544204682198E-3</v>
      </c>
      <c r="M95" s="392">
        <f t="shared" si="51"/>
        <v>1.1887118600974189E-3</v>
      </c>
      <c r="N95" s="387"/>
      <c r="O95" s="388">
        <f t="shared" si="52"/>
        <v>-0.35981031416716064</v>
      </c>
      <c r="P95" s="379">
        <f t="shared" si="52"/>
        <v>-0.35981031416716064</v>
      </c>
      <c r="R95" s="394"/>
      <c r="S95" s="362">
        <v>34.137</v>
      </c>
      <c r="T95" s="367">
        <v>34.137</v>
      </c>
      <c r="U95" s="19"/>
      <c r="V95" s="119">
        <v>19.297000000000001</v>
      </c>
      <c r="W95" s="368">
        <v>19.297000000000001</v>
      </c>
      <c r="X95" s="338">
        <f t="shared" si="53"/>
        <v>0</v>
      </c>
      <c r="Y95" s="316">
        <f t="shared" si="54"/>
        <v>5.2318740782302869E-3</v>
      </c>
      <c r="Z95" s="392">
        <f t="shared" si="55"/>
        <v>4.6722531505236911E-3</v>
      </c>
      <c r="AA95" s="316">
        <f t="shared" si="56"/>
        <v>0</v>
      </c>
      <c r="AB95" s="316">
        <f t="shared" si="57"/>
        <v>3.5132186741491053E-3</v>
      </c>
      <c r="AC95" s="392">
        <f t="shared" si="58"/>
        <v>3.1297196373242559E-3</v>
      </c>
      <c r="AE95" s="387"/>
      <c r="AF95" s="388">
        <f t="shared" si="59"/>
        <v>-0.43471892667779827</v>
      </c>
      <c r="AG95" s="379">
        <f t="shared" si="59"/>
        <v>-0.43471892667779827</v>
      </c>
      <c r="AI95" s="27"/>
      <c r="AJ95" s="28">
        <f t="shared" si="60"/>
        <v>3.3725548310610556</v>
      </c>
      <c r="AK95" s="395">
        <f t="shared" si="60"/>
        <v>3.3725548310610556</v>
      </c>
      <c r="AL95" s="28"/>
      <c r="AM95" s="28">
        <f t="shared" si="60"/>
        <v>2.9779320987654323</v>
      </c>
      <c r="AN95" s="395">
        <f t="shared" si="60"/>
        <v>2.9779320987654323</v>
      </c>
      <c r="AO95" s="377"/>
      <c r="AP95" s="378">
        <f t="shared" si="74"/>
        <v>-0.11701002713467201</v>
      </c>
      <c r="AQ95" s="379">
        <f t="shared" si="74"/>
        <v>-0.11701002713467201</v>
      </c>
    </row>
    <row r="96" spans="1:43" ht="19.5" customHeight="1" thickBot="1">
      <c r="A96" s="8" t="s">
        <v>17</v>
      </c>
      <c r="B96" s="19">
        <f t="shared" ref="B96:G96" si="75">B97-SUM(B69:B95)</f>
        <v>367.29000000000087</v>
      </c>
      <c r="C96" s="364">
        <f t="shared" si="75"/>
        <v>2561.5800000000163</v>
      </c>
      <c r="D96" s="369">
        <f t="shared" si="75"/>
        <v>2928.8700000000099</v>
      </c>
      <c r="E96" s="21">
        <f t="shared" si="75"/>
        <v>38.230000000000928</v>
      </c>
      <c r="F96" s="119">
        <f t="shared" si="75"/>
        <v>319.86000000000058</v>
      </c>
      <c r="G96" s="368">
        <f t="shared" si="75"/>
        <v>358.09000000000378</v>
      </c>
      <c r="H96" s="338">
        <f t="shared" si="46"/>
        <v>6.9022607257625157E-2</v>
      </c>
      <c r="I96" s="316">
        <f t="shared" si="47"/>
        <v>4.7622845535574651E-2</v>
      </c>
      <c r="J96" s="392">
        <f t="shared" si="48"/>
        <v>4.9549324744177101E-2</v>
      </c>
      <c r="K96" s="316">
        <f t="shared" si="49"/>
        <v>9.3542554154608052E-3</v>
      </c>
      <c r="L96" s="316">
        <f t="shared" si="50"/>
        <v>6.3431714032556406E-3</v>
      </c>
      <c r="M96" s="392">
        <f t="shared" si="51"/>
        <v>6.5689171293563161E-3</v>
      </c>
      <c r="N96" s="389">
        <f t="shared" si="52"/>
        <v>-0.89591331100764837</v>
      </c>
      <c r="O96" s="390">
        <f t="shared" si="52"/>
        <v>-0.87513175462019588</v>
      </c>
      <c r="P96" s="381">
        <f t="shared" si="52"/>
        <v>-0.87773783063092503</v>
      </c>
      <c r="R96" s="19">
        <f t="shared" ref="R96:W96" si="76">R97-SUM(R69:R95)</f>
        <v>52.882000000000062</v>
      </c>
      <c r="S96" s="119">
        <f t="shared" si="76"/>
        <v>572.00900000000183</v>
      </c>
      <c r="T96" s="368">
        <f t="shared" si="76"/>
        <v>624.89099999999871</v>
      </c>
      <c r="U96" s="119">
        <f t="shared" si="76"/>
        <v>25.243000000000166</v>
      </c>
      <c r="V96" s="123">
        <f t="shared" si="76"/>
        <v>74.708000000000538</v>
      </c>
      <c r="W96" s="369">
        <f t="shared" si="76"/>
        <v>99.951000000000022</v>
      </c>
      <c r="X96" s="338">
        <f t="shared" si="53"/>
        <v>6.7666267440551223E-2</v>
      </c>
      <c r="Y96" s="316">
        <f t="shared" si="54"/>
        <v>8.7666727000452235E-2</v>
      </c>
      <c r="Z96" s="392">
        <f t="shared" si="55"/>
        <v>8.5527402627175619E-2</v>
      </c>
      <c r="AA96" s="316">
        <f t="shared" si="56"/>
        <v>3.7505720279803652E-2</v>
      </c>
      <c r="AB96" s="316">
        <f t="shared" si="57"/>
        <v>1.3601365015719191E-2</v>
      </c>
      <c r="AC96" s="392">
        <f t="shared" si="58"/>
        <v>1.6210737807441401E-2</v>
      </c>
      <c r="AE96" s="389">
        <f t="shared" si="59"/>
        <v>-0.52265421126280898</v>
      </c>
      <c r="AF96" s="390">
        <f t="shared" si="59"/>
        <v>-0.86939366338641477</v>
      </c>
      <c r="AG96" s="381">
        <f t="shared" si="59"/>
        <v>-0.84005050480803811</v>
      </c>
      <c r="AI96" s="27">
        <f t="shared" si="60"/>
        <v>1.439788722807589</v>
      </c>
      <c r="AJ96" s="28">
        <f t="shared" si="60"/>
        <v>2.2330319568391315</v>
      </c>
      <c r="AK96" s="395">
        <f t="shared" si="60"/>
        <v>2.1335566276413651</v>
      </c>
      <c r="AL96" s="28">
        <f t="shared" si="60"/>
        <v>6.602929636411079</v>
      </c>
      <c r="AM96" s="28">
        <f t="shared" si="60"/>
        <v>2.3356468454949169</v>
      </c>
      <c r="AN96" s="395">
        <f t="shared" si="60"/>
        <v>2.7912256695243927</v>
      </c>
      <c r="AO96" s="380">
        <f t="shared" si="74"/>
        <v>3.5860406681998187</v>
      </c>
      <c r="AP96" s="378">
        <f t="shared" si="74"/>
        <v>4.5953166205931643E-2</v>
      </c>
      <c r="AQ96" s="379">
        <f t="shared" si="74"/>
        <v>0.30825009908927375</v>
      </c>
    </row>
    <row r="97" spans="1:43" ht="25.5" customHeight="1" thickBot="1">
      <c r="A97" s="12" t="s">
        <v>18</v>
      </c>
      <c r="B97" s="17">
        <v>5321.300000000002</v>
      </c>
      <c r="C97" s="365">
        <v>53788.890000000007</v>
      </c>
      <c r="D97" s="18">
        <v>59110.19</v>
      </c>
      <c r="E97" s="17">
        <v>4086.9100000000012</v>
      </c>
      <c r="F97" s="366">
        <v>50425.880000000005</v>
      </c>
      <c r="G97" s="371">
        <v>54512.790000000015</v>
      </c>
      <c r="H97" s="327">
        <f t="shared" ref="H97:M97" si="77">SUM(H69:H96)</f>
        <v>1</v>
      </c>
      <c r="I97" s="331">
        <f t="shared" si="77"/>
        <v>1.0000000000000002</v>
      </c>
      <c r="J97" s="328">
        <f t="shared" si="77"/>
        <v>0.99999999999999989</v>
      </c>
      <c r="K97" s="331">
        <f t="shared" si="77"/>
        <v>0.99999999999999978</v>
      </c>
      <c r="L97" s="331">
        <f t="shared" si="77"/>
        <v>1</v>
      </c>
      <c r="M97" s="328">
        <f t="shared" si="77"/>
        <v>0.99999999999999967</v>
      </c>
      <c r="N97" s="382">
        <f t="shared" si="52"/>
        <v>-0.23197151072106445</v>
      </c>
      <c r="O97" s="383">
        <f t="shared" si="52"/>
        <v>-6.2522390776236531E-2</v>
      </c>
      <c r="P97" s="384">
        <f t="shared" si="52"/>
        <v>-7.7776775882466065E-2</v>
      </c>
      <c r="R97" s="17">
        <v>781.51199999999994</v>
      </c>
      <c r="S97" s="365">
        <v>6524.813000000001</v>
      </c>
      <c r="T97" s="18">
        <v>7306.324999999998</v>
      </c>
      <c r="U97" s="17">
        <v>673.04399999999987</v>
      </c>
      <c r="V97" s="366">
        <v>5492.6839999999993</v>
      </c>
      <c r="W97" s="371">
        <v>6165.7279999999973</v>
      </c>
      <c r="X97" s="327">
        <f t="shared" ref="X97:AC97" si="78">SUM(X69:X96)</f>
        <v>1.0000000000000002</v>
      </c>
      <c r="Y97" s="331">
        <f t="shared" si="78"/>
        <v>0.99999999999999989</v>
      </c>
      <c r="Z97" s="328">
        <f t="shared" si="78"/>
        <v>1.0000000000000002</v>
      </c>
      <c r="AA97" s="331">
        <f t="shared" si="78"/>
        <v>1.0000000000000004</v>
      </c>
      <c r="AB97" s="331">
        <f t="shared" si="78"/>
        <v>1.0000000000000004</v>
      </c>
      <c r="AC97" s="328">
        <f t="shared" si="78"/>
        <v>1.0000000000000004</v>
      </c>
      <c r="AE97" s="382">
        <f t="shared" si="59"/>
        <v>-0.13879249454902814</v>
      </c>
      <c r="AF97" s="383">
        <f t="shared" si="59"/>
        <v>-0.15818522308608715</v>
      </c>
      <c r="AG97" s="384">
        <f t="shared" si="59"/>
        <v>-0.15611090390859989</v>
      </c>
      <c r="AI97" s="396">
        <f t="shared" si="60"/>
        <v>1.4686486384905937</v>
      </c>
      <c r="AJ97" s="397">
        <f t="shared" si="60"/>
        <v>1.2130410201809334</v>
      </c>
      <c r="AK97" s="398">
        <f t="shared" si="60"/>
        <v>1.2360516858429988</v>
      </c>
      <c r="AL97" s="397">
        <f t="shared" si="60"/>
        <v>1.6468285330481947</v>
      </c>
      <c r="AM97" s="397">
        <f t="shared" si="60"/>
        <v>1.089258928153559</v>
      </c>
      <c r="AN97" s="398">
        <f t="shared" si="60"/>
        <v>1.1310608024282001</v>
      </c>
      <c r="AO97" s="382">
        <f t="shared" si="74"/>
        <v>0.12132234347129187</v>
      </c>
      <c r="AP97" s="383">
        <f t="shared" si="74"/>
        <v>-0.10204279160230831</v>
      </c>
      <c r="AQ97" s="384">
        <f t="shared" si="74"/>
        <v>-8.4940528472475657E-2</v>
      </c>
    </row>
  </sheetData>
  <mergeCells count="66">
    <mergeCell ref="AE67:AG67"/>
    <mergeCell ref="AI67:AK67"/>
    <mergeCell ref="AL67:AN67"/>
    <mergeCell ref="AO67:AQ67"/>
    <mergeCell ref="AE66:AG66"/>
    <mergeCell ref="AI66:AN66"/>
    <mergeCell ref="AO66:AQ66"/>
    <mergeCell ref="R67:T67"/>
    <mergeCell ref="U67:W67"/>
    <mergeCell ref="A66:A68"/>
    <mergeCell ref="B66:G66"/>
    <mergeCell ref="H66:M66"/>
    <mergeCell ref="N66:P66"/>
    <mergeCell ref="R66:W66"/>
    <mergeCell ref="B67:D67"/>
    <mergeCell ref="E67:G67"/>
    <mergeCell ref="H67:J67"/>
    <mergeCell ref="K67:M67"/>
    <mergeCell ref="N67:P67"/>
    <mergeCell ref="X66:AC66"/>
    <mergeCell ref="X67:Z67"/>
    <mergeCell ref="AA67:AC67"/>
    <mergeCell ref="X38:Z38"/>
    <mergeCell ref="AA38:AC38"/>
    <mergeCell ref="AL38:AN38"/>
    <mergeCell ref="AO38:AQ38"/>
    <mergeCell ref="AE37:AG37"/>
    <mergeCell ref="AI37:AN37"/>
    <mergeCell ref="AO37:AQ37"/>
    <mergeCell ref="H38:J38"/>
    <mergeCell ref="K38:M38"/>
    <mergeCell ref="N38:P38"/>
    <mergeCell ref="AE38:AG38"/>
    <mergeCell ref="AI38:AK38"/>
    <mergeCell ref="AO5:AQ5"/>
    <mergeCell ref="A37:A39"/>
    <mergeCell ref="B37:G37"/>
    <mergeCell ref="H37:M37"/>
    <mergeCell ref="N37:P37"/>
    <mergeCell ref="R37:W37"/>
    <mergeCell ref="X37:AC37"/>
    <mergeCell ref="A4:A6"/>
    <mergeCell ref="AA5:AC5"/>
    <mergeCell ref="R38:T38"/>
    <mergeCell ref="U38:W38"/>
    <mergeCell ref="AE5:AG5"/>
    <mergeCell ref="AI5:AK5"/>
    <mergeCell ref="AL5:AN5"/>
    <mergeCell ref="B38:D38"/>
    <mergeCell ref="E38:G38"/>
    <mergeCell ref="AE4:AG4"/>
    <mergeCell ref="AI4:AN4"/>
    <mergeCell ref="AO4:AQ4"/>
    <mergeCell ref="B5:D5"/>
    <mergeCell ref="E5:G5"/>
    <mergeCell ref="H5:J5"/>
    <mergeCell ref="K5:M5"/>
    <mergeCell ref="N5:P5"/>
    <mergeCell ref="R5:T5"/>
    <mergeCell ref="U5:W5"/>
    <mergeCell ref="B4:G4"/>
    <mergeCell ref="H4:M4"/>
    <mergeCell ref="N4:P4"/>
    <mergeCell ref="R4:W4"/>
    <mergeCell ref="X4:AC4"/>
    <mergeCell ref="X5:Z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949DBE0A-17A4-4320-9018-BB15F8547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9" id="{D5D7ED8E-E35F-43AD-8C91-E61488B89BC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86" id="{ABADFFAA-6EC4-44FC-B9DD-EDF60184762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6" id="{E13D9769-D965-4BFC-A396-FD1B253E3A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10" id="{2F8B4A8E-10F9-4518-99A4-97BFE5F459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88" id="{0AED9A8E-D83A-4F45-9ADE-69939E8B73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8" id="{9354B89D-701A-4B1D-82D6-8DF2CF4679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11" id="{C071F501-3168-49C2-AF4D-EE98876D9E3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90" id="{46EF53EF-C481-4D72-9A67-5FF62DC9B42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5" id="{C163B99F-B978-412C-B002-98BEAE48A6A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12" id="{858E5023-B662-44A9-981A-5D014E3ED15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92" id="{5DA09B15-D264-4DBE-805C-99B5376937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>
      <c r="A1" s="4" t="s">
        <v>223</v>
      </c>
    </row>
    <row r="2" spans="1:18" ht="15.75" thickBot="1"/>
    <row r="3" spans="1:18">
      <c r="A3" s="420" t="s">
        <v>16</v>
      </c>
      <c r="B3" s="421"/>
      <c r="C3" s="421"/>
      <c r="D3" s="424" t="s">
        <v>1</v>
      </c>
      <c r="E3" s="414"/>
      <c r="F3" s="424" t="s">
        <v>100</v>
      </c>
      <c r="G3" s="414"/>
      <c r="H3" s="130" t="s">
        <v>0</v>
      </c>
      <c r="J3" s="415" t="s">
        <v>19</v>
      </c>
      <c r="K3" s="414"/>
      <c r="L3" s="427" t="s">
        <v>100</v>
      </c>
      <c r="M3" s="428"/>
      <c r="N3" s="130" t="s">
        <v>0</v>
      </c>
      <c r="P3" s="413" t="s">
        <v>22</v>
      </c>
      <c r="Q3" s="414"/>
      <c r="R3" s="130" t="s">
        <v>0</v>
      </c>
    </row>
    <row r="4" spans="1:18">
      <c r="A4" s="422"/>
      <c r="B4" s="423"/>
      <c r="C4" s="423"/>
      <c r="D4" s="425" t="s">
        <v>55</v>
      </c>
      <c r="E4" s="416"/>
      <c r="F4" s="425" t="str">
        <f>D4</f>
        <v>jan</v>
      </c>
      <c r="G4" s="416"/>
      <c r="H4" s="131" t="s">
        <v>151</v>
      </c>
      <c r="J4" s="411" t="str">
        <f>D4</f>
        <v>jan</v>
      </c>
      <c r="K4" s="416"/>
      <c r="L4" s="417" t="str">
        <f>D4</f>
        <v>jan</v>
      </c>
      <c r="M4" s="418"/>
      <c r="N4" s="131" t="str">
        <f>H4</f>
        <v>2026/2025</v>
      </c>
      <c r="P4" s="411" t="str">
        <f>D4</f>
        <v>jan</v>
      </c>
      <c r="Q4" s="412"/>
      <c r="R4" s="131" t="str">
        <f>N4</f>
        <v>2026/2025</v>
      </c>
    </row>
    <row r="5" spans="1:18" ht="19.5" customHeight="1" thickBot="1">
      <c r="A5" s="454"/>
      <c r="B5" s="462"/>
      <c r="C5" s="462"/>
      <c r="D5" s="99">
        <v>2025</v>
      </c>
      <c r="E5" s="160">
        <v>2026</v>
      </c>
      <c r="F5" s="99">
        <f>D5</f>
        <v>2025</v>
      </c>
      <c r="G5" s="134">
        <f>E5</f>
        <v>2026</v>
      </c>
      <c r="H5" s="166" t="s">
        <v>1</v>
      </c>
      <c r="J5" s="25">
        <f>D5</f>
        <v>2025</v>
      </c>
      <c r="K5" s="134">
        <f>E5</f>
        <v>2026</v>
      </c>
      <c r="L5" s="159">
        <f>F5</f>
        <v>2025</v>
      </c>
      <c r="M5" s="144">
        <f>G5</f>
        <v>2026</v>
      </c>
      <c r="N5" s="259">
        <v>1000</v>
      </c>
      <c r="P5" s="25">
        <f>D5</f>
        <v>2025</v>
      </c>
      <c r="Q5" s="134">
        <f>E5</f>
        <v>2026</v>
      </c>
      <c r="R5" s="166"/>
    </row>
    <row r="6" spans="1:18" ht="24" customHeight="1">
      <c r="A6" s="161" t="s">
        <v>20</v>
      </c>
      <c r="B6" s="1"/>
      <c r="C6" s="1"/>
      <c r="D6" s="115">
        <v>566.20000000000016</v>
      </c>
      <c r="E6" s="147">
        <v>84.23</v>
      </c>
      <c r="F6" s="248">
        <f>D6/D8</f>
        <v>0.50538229466054951</v>
      </c>
      <c r="G6" s="256">
        <f>E6/E8</f>
        <v>4.1038358660540709E-2</v>
      </c>
      <c r="H6" s="165">
        <f>(E6-D6)/D6</f>
        <v>-0.85123631225715291</v>
      </c>
      <c r="I6" s="1"/>
      <c r="J6" s="19">
        <v>198.95999999999998</v>
      </c>
      <c r="K6" s="147">
        <v>49.126999999999988</v>
      </c>
      <c r="L6" s="247">
        <f>J6/J8</f>
        <v>0.28192484271382412</v>
      </c>
      <c r="M6" s="246">
        <f>K6/K8</f>
        <v>5.1989929444733095E-2</v>
      </c>
      <c r="N6" s="165">
        <f>(K6-J6)/J6</f>
        <v>-0.75308102131081633</v>
      </c>
      <c r="P6" s="27">
        <f t="shared" ref="P6:Q8" si="0">(J6/D6)*10</f>
        <v>3.5139526669021532</v>
      </c>
      <c r="Q6" s="152">
        <f t="shared" si="0"/>
        <v>5.8324824884245494</v>
      </c>
      <c r="R6" s="165">
        <f>(Q6-P6)/P6</f>
        <v>0.6598067877693915</v>
      </c>
    </row>
    <row r="7" spans="1:18" ht="24" customHeight="1" thickBot="1">
      <c r="A7" s="161" t="s">
        <v>21</v>
      </c>
      <c r="B7" s="1"/>
      <c r="C7" s="1"/>
      <c r="D7" s="117">
        <v>554.14</v>
      </c>
      <c r="E7" s="140">
        <v>1968.2400000000002</v>
      </c>
      <c r="F7" s="248">
        <f>D7/D8</f>
        <v>0.49461770533945043</v>
      </c>
      <c r="G7" s="228">
        <f>E7/E8</f>
        <v>0.95896164133945927</v>
      </c>
      <c r="H7" s="55">
        <f t="shared" ref="H7:H8" si="1">(E7-D7)/D7</f>
        <v>2.5518821958349882</v>
      </c>
      <c r="J7" s="19">
        <v>506.7600000000001</v>
      </c>
      <c r="K7" s="140">
        <v>895.80600000000027</v>
      </c>
      <c r="L7" s="247">
        <f>J7/J8</f>
        <v>0.71807515728617599</v>
      </c>
      <c r="M7" s="215">
        <f>K7/K8</f>
        <v>0.94801007055526698</v>
      </c>
      <c r="N7" s="102">
        <f t="shared" ref="N7:N8" si="2">(K7-J7)/J7</f>
        <v>0.7677125266398297</v>
      </c>
      <c r="P7" s="27">
        <f t="shared" si="0"/>
        <v>9.1449814126394067</v>
      </c>
      <c r="Q7" s="152">
        <f t="shared" si="0"/>
        <v>4.5513047189367155</v>
      </c>
      <c r="R7" s="102">
        <f t="shared" ref="R7:R8" si="3">(Q7-P7)/P7</f>
        <v>-0.50231667910813971</v>
      </c>
    </row>
    <row r="8" spans="1:18" ht="26.25" customHeight="1" thickBot="1">
      <c r="A8" s="12" t="s">
        <v>12</v>
      </c>
      <c r="B8" s="162"/>
      <c r="C8" s="162"/>
      <c r="D8" s="163">
        <v>1120.3400000000001</v>
      </c>
      <c r="E8" s="145">
        <v>2052.4700000000003</v>
      </c>
      <c r="F8" s="257">
        <f>SUM(F6:F7)</f>
        <v>1</v>
      </c>
      <c r="G8" s="258">
        <f>SUM(G6:G7)</f>
        <v>1</v>
      </c>
      <c r="H8" s="164">
        <f t="shared" si="1"/>
        <v>0.83200635521359589</v>
      </c>
      <c r="I8" s="1"/>
      <c r="J8" s="17">
        <v>705.72</v>
      </c>
      <c r="K8" s="145">
        <v>944.93300000000022</v>
      </c>
      <c r="L8" s="243">
        <f>SUM(L6:L7)</f>
        <v>1</v>
      </c>
      <c r="M8" s="244">
        <f>SUM(M6:M7)</f>
        <v>1</v>
      </c>
      <c r="N8" s="164">
        <f t="shared" si="2"/>
        <v>0.33896304483364531</v>
      </c>
      <c r="O8" s="1"/>
      <c r="P8" s="29">
        <f t="shared" si="0"/>
        <v>6.2991591838191976</v>
      </c>
      <c r="Q8" s="146">
        <f t="shared" si="0"/>
        <v>4.6038821517488691</v>
      </c>
      <c r="R8" s="164">
        <f t="shared" si="3"/>
        <v>-0.26912751092638326</v>
      </c>
    </row>
  </sheetData>
  <mergeCells count="11">
    <mergeCell ref="P3:Q3"/>
    <mergeCell ref="D4:E4"/>
    <mergeCell ref="F4:G4"/>
    <mergeCell ref="J4:K4"/>
    <mergeCell ref="L4:M4"/>
    <mergeCell ref="P4:Q4"/>
    <mergeCell ref="A3:C5"/>
    <mergeCell ref="D3:E3"/>
    <mergeCell ref="F3:G3"/>
    <mergeCell ref="J3:K3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9"/>
  <sheetViews>
    <sheetView showGridLines="0" showRowColHeaders="0" workbookViewId="0">
      <selection activeCell="A30" sqref="A30"/>
    </sheetView>
  </sheetViews>
  <sheetFormatPr defaultRowHeight="15"/>
  <cols>
    <col min="1" max="1" width="152.5703125" customWidth="1"/>
  </cols>
  <sheetData>
    <row r="1" spans="1:1" ht="18.75">
      <c r="A1" s="7" t="s">
        <v>27</v>
      </c>
    </row>
    <row r="3" spans="1:1" ht="46.5" customHeight="1">
      <c r="A3" s="6" t="s">
        <v>28</v>
      </c>
    </row>
    <row r="5" spans="1:1">
      <c r="A5" t="s">
        <v>32</v>
      </c>
    </row>
    <row r="7" spans="1:1">
      <c r="A7" t="s">
        <v>117</v>
      </c>
    </row>
    <row r="9" spans="1:1">
      <c r="A9" t="s">
        <v>92</v>
      </c>
    </row>
    <row r="11" spans="1:1">
      <c r="A11" t="s">
        <v>99</v>
      </c>
    </row>
    <row r="13" spans="1:1">
      <c r="A13" t="s">
        <v>103</v>
      </c>
    </row>
    <row r="15" spans="1:1">
      <c r="A15" t="s">
        <v>102</v>
      </c>
    </row>
    <row r="17" spans="1:1">
      <c r="A17" t="s">
        <v>112</v>
      </c>
    </row>
    <row r="19" spans="1:1">
      <c r="A19" t="s">
        <v>113</v>
      </c>
    </row>
    <row r="21" spans="1:1">
      <c r="A21" t="s">
        <v>114</v>
      </c>
    </row>
    <row r="23" spans="1:1">
      <c r="A23" t="s">
        <v>115</v>
      </c>
    </row>
    <row r="25" spans="1:1">
      <c r="A25" t="s">
        <v>118</v>
      </c>
    </row>
    <row r="27" spans="1:1">
      <c r="A27" t="s">
        <v>171</v>
      </c>
    </row>
    <row r="29" spans="1:1">
      <c r="A29" t="s">
        <v>172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zoomScaleNormal="100" workbookViewId="0">
      <selection activeCell="N74" sqref="N74:N75"/>
    </sheetView>
  </sheetViews>
  <sheetFormatPr defaultRowHeight="1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>
      <c r="A1" s="4" t="s">
        <v>241</v>
      </c>
    </row>
    <row r="3" spans="1:16" ht="8.25" customHeight="1" thickBot="1"/>
    <row r="4" spans="1:16">
      <c r="A4" s="463" t="s">
        <v>3</v>
      </c>
      <c r="B4" s="424" t="s">
        <v>1</v>
      </c>
      <c r="C4" s="414"/>
      <c r="D4" s="424" t="s">
        <v>100</v>
      </c>
      <c r="E4" s="414"/>
      <c r="F4" s="130" t="s">
        <v>0</v>
      </c>
      <c r="H4" s="466" t="s">
        <v>19</v>
      </c>
      <c r="I4" s="467"/>
      <c r="J4" s="424" t="s">
        <v>13</v>
      </c>
      <c r="K4" s="419"/>
      <c r="L4" s="130" t="s">
        <v>0</v>
      </c>
      <c r="N4" s="413" t="s">
        <v>22</v>
      </c>
      <c r="O4" s="414"/>
      <c r="P4" s="130" t="s">
        <v>0</v>
      </c>
    </row>
    <row r="5" spans="1:16">
      <c r="A5" s="464"/>
      <c r="B5" s="425" t="s">
        <v>55</v>
      </c>
      <c r="C5" s="416"/>
      <c r="D5" s="425" t="str">
        <f>B5</f>
        <v>jan</v>
      </c>
      <c r="E5" s="416"/>
      <c r="F5" s="131" t="s">
        <v>151</v>
      </c>
      <c r="H5" s="411" t="str">
        <f>B5</f>
        <v>jan</v>
      </c>
      <c r="I5" s="416"/>
      <c r="J5" s="425" t="str">
        <f>B5</f>
        <v>jan</v>
      </c>
      <c r="K5" s="412"/>
      <c r="L5" s="131" t="str">
        <f>F5</f>
        <v>2026/2025</v>
      </c>
      <c r="N5" s="411" t="str">
        <f>B5</f>
        <v>jan</v>
      </c>
      <c r="O5" s="412"/>
      <c r="P5" s="131" t="str">
        <f>L5</f>
        <v>2026/2025</v>
      </c>
    </row>
    <row r="6" spans="1:16" ht="19.5" customHeight="1" thickBot="1">
      <c r="A6" s="465"/>
      <c r="B6" s="99">
        <f>'5'!E6</f>
        <v>2025</v>
      </c>
      <c r="C6" s="134">
        <f>'5'!F6</f>
        <v>2026</v>
      </c>
      <c r="D6" s="99">
        <f>B6</f>
        <v>2025</v>
      </c>
      <c r="E6" s="134">
        <f>C6</f>
        <v>2026</v>
      </c>
      <c r="F6" s="132" t="s">
        <v>1</v>
      </c>
      <c r="H6" s="25">
        <f>B6</f>
        <v>2025</v>
      </c>
      <c r="I6" s="134">
        <f>E6</f>
        <v>2026</v>
      </c>
      <c r="J6" s="99">
        <f>B6</f>
        <v>2025</v>
      </c>
      <c r="K6" s="134">
        <f>C6</f>
        <v>2026</v>
      </c>
      <c r="L6" s="259">
        <v>1000</v>
      </c>
      <c r="N6" s="25">
        <f>B6</f>
        <v>2025</v>
      </c>
      <c r="O6" s="134">
        <f>C6</f>
        <v>2026</v>
      </c>
      <c r="P6" s="132"/>
    </row>
    <row r="7" spans="1:16" ht="20.100000000000001" customHeight="1">
      <c r="A7" s="8" t="s">
        <v>183</v>
      </c>
      <c r="B7" s="39">
        <v>59.71</v>
      </c>
      <c r="C7" s="147">
        <v>945.9799999999999</v>
      </c>
      <c r="D7" s="247">
        <f>B7/$B$33</f>
        <v>5.3296320759769339E-2</v>
      </c>
      <c r="E7" s="246">
        <f>C7/$C$33</f>
        <v>0.46089833225333376</v>
      </c>
      <c r="F7" s="52">
        <f>(C7-B7)/B7</f>
        <v>14.842907385697536</v>
      </c>
      <c r="H7" s="39">
        <v>114.075</v>
      </c>
      <c r="I7" s="147">
        <v>416.66100000000006</v>
      </c>
      <c r="J7" s="247">
        <f>H7/$H$33</f>
        <v>0.16164342798843739</v>
      </c>
      <c r="K7" s="246">
        <f>I7/$I$33</f>
        <v>0.44094237369210315</v>
      </c>
      <c r="L7" s="52">
        <f>(I7-H7)/H7</f>
        <v>2.6525180802103883</v>
      </c>
      <c r="N7" s="27">
        <f t="shared" ref="N7:N33" si="0">(H7/B7)*10</f>
        <v>19.104840060291409</v>
      </c>
      <c r="O7" s="151">
        <f t="shared" ref="O7:O33" si="1">(I7/C7)*10</f>
        <v>4.4045434364362892</v>
      </c>
      <c r="P7" s="61">
        <f>(O7-N7)/N7</f>
        <v>-0.7694540533950377</v>
      </c>
    </row>
    <row r="8" spans="1:16" ht="20.100000000000001" customHeight="1">
      <c r="A8" s="8" t="s">
        <v>179</v>
      </c>
      <c r="B8" s="19">
        <v>118.98</v>
      </c>
      <c r="C8" s="140">
        <v>492.07999999999993</v>
      </c>
      <c r="D8" s="247">
        <f t="shared" ref="D8:D32" si="2">B8/$B$33</f>
        <v>0.10619990360069262</v>
      </c>
      <c r="E8" s="215">
        <f t="shared" ref="E8:E32" si="3">C8/$C$33</f>
        <v>0.23975015469166419</v>
      </c>
      <c r="F8" s="52">
        <f t="shared" ref="F8:F33" si="4">(C8-B8)/B8</f>
        <v>3.1358211464111605</v>
      </c>
      <c r="H8" s="19">
        <v>48.300999999999995</v>
      </c>
      <c r="I8" s="140">
        <v>142.113</v>
      </c>
      <c r="J8" s="247">
        <f t="shared" ref="J8:J32" si="5">H8/$H$33</f>
        <v>6.8442158363090186E-2</v>
      </c>
      <c r="K8" s="215">
        <f t="shared" ref="K8:K32" si="6">I8/$I$33</f>
        <v>0.15039478989515662</v>
      </c>
      <c r="L8" s="52">
        <f t="shared" ref="L8:L23" si="7">(I8-H8)/H8</f>
        <v>1.9422372207614753</v>
      </c>
      <c r="N8" s="27">
        <f t="shared" si="0"/>
        <v>4.0595898470331147</v>
      </c>
      <c r="O8" s="152">
        <f t="shared" si="1"/>
        <v>2.8880060152820688</v>
      </c>
      <c r="P8" s="52">
        <f t="shared" ref="P8:P64" si="8">(O8-N8)/N8</f>
        <v>-0.2885966011091684</v>
      </c>
    </row>
    <row r="9" spans="1:16" ht="20.100000000000001" customHeight="1">
      <c r="A9" s="8" t="s">
        <v>189</v>
      </c>
      <c r="B9" s="19">
        <v>32.15</v>
      </c>
      <c r="C9" s="140">
        <v>18.420000000000002</v>
      </c>
      <c r="D9" s="247">
        <f t="shared" si="2"/>
        <v>2.8696645661138571E-2</v>
      </c>
      <c r="E9" s="215">
        <f t="shared" si="3"/>
        <v>8.9745526122184515E-3</v>
      </c>
      <c r="F9" s="52">
        <f t="shared" si="4"/>
        <v>-0.42706065318818032</v>
      </c>
      <c r="H9" s="19">
        <v>169.90800000000002</v>
      </c>
      <c r="I9" s="140">
        <v>108.22199999999999</v>
      </c>
      <c r="J9" s="247">
        <f t="shared" si="5"/>
        <v>0.24075837442611811</v>
      </c>
      <c r="K9" s="215">
        <f t="shared" si="6"/>
        <v>0.11452875494876358</v>
      </c>
      <c r="L9" s="52">
        <f t="shared" si="7"/>
        <v>-0.36305530051557322</v>
      </c>
      <c r="N9" s="27">
        <f t="shared" ref="N9:N15" si="9">(H9/B9)*10</f>
        <v>52.848522550544331</v>
      </c>
      <c r="O9" s="152">
        <f t="shared" ref="O9:O15" si="10">(I9/C9)*10</f>
        <v>58.752442996742658</v>
      </c>
      <c r="P9" s="52">
        <f t="shared" ref="P9:P15" si="11">(O9-N9)/N9</f>
        <v>0.11171401131510947</v>
      </c>
    </row>
    <row r="10" spans="1:16" ht="20.100000000000001" customHeight="1">
      <c r="A10" s="8" t="s">
        <v>178</v>
      </c>
      <c r="B10" s="19">
        <v>42.32</v>
      </c>
      <c r="C10" s="140">
        <v>91.97999999999999</v>
      </c>
      <c r="D10" s="247">
        <f t="shared" si="2"/>
        <v>3.7774247103557833E-2</v>
      </c>
      <c r="E10" s="215">
        <f t="shared" si="3"/>
        <v>4.481429692029603E-2</v>
      </c>
      <c r="F10" s="52">
        <f t="shared" si="4"/>
        <v>1.1734404536862002</v>
      </c>
      <c r="H10" s="19">
        <v>21.422000000000004</v>
      </c>
      <c r="I10" s="140">
        <v>34.975999999999999</v>
      </c>
      <c r="J10" s="247">
        <f t="shared" si="5"/>
        <v>3.0354814940769723E-2</v>
      </c>
      <c r="K10" s="215">
        <f t="shared" si="6"/>
        <v>3.7014264503409243E-2</v>
      </c>
      <c r="L10" s="52">
        <f t="shared" si="7"/>
        <v>0.6327140323032393</v>
      </c>
      <c r="N10" s="27">
        <f t="shared" si="9"/>
        <v>5.0619092627599249</v>
      </c>
      <c r="O10" s="152">
        <f t="shared" si="10"/>
        <v>3.8025657751685156</v>
      </c>
      <c r="P10" s="52">
        <f t="shared" si="11"/>
        <v>-0.24878823823577834</v>
      </c>
    </row>
    <row r="11" spans="1:16" ht="20.100000000000001" customHeight="1">
      <c r="A11" s="8" t="s">
        <v>197</v>
      </c>
      <c r="B11" s="19">
        <v>7.2</v>
      </c>
      <c r="C11" s="140">
        <v>54.54</v>
      </c>
      <c r="D11" s="247">
        <f t="shared" si="2"/>
        <v>6.426620490208328E-3</v>
      </c>
      <c r="E11" s="215">
        <f t="shared" si="3"/>
        <v>2.657286099187808E-2</v>
      </c>
      <c r="F11" s="52">
        <f t="shared" si="4"/>
        <v>6.5749999999999993</v>
      </c>
      <c r="H11" s="19">
        <v>8.375</v>
      </c>
      <c r="I11" s="140">
        <v>29.189</v>
      </c>
      <c r="J11" s="247">
        <f t="shared" si="5"/>
        <v>1.1867312815280851E-2</v>
      </c>
      <c r="K11" s="215">
        <f t="shared" si="6"/>
        <v>3.089002077395964E-2</v>
      </c>
      <c r="L11" s="52">
        <f t="shared" si="7"/>
        <v>2.4852537313432834</v>
      </c>
      <c r="N11" s="27">
        <f t="shared" si="9"/>
        <v>11.631944444444445</v>
      </c>
      <c r="O11" s="152">
        <f t="shared" si="10"/>
        <v>5.3518518518518521</v>
      </c>
      <c r="P11" s="52">
        <f t="shared" si="11"/>
        <v>-0.53990049751243785</v>
      </c>
    </row>
    <row r="12" spans="1:16" ht="20.100000000000001" customHeight="1">
      <c r="A12" s="8" t="s">
        <v>212</v>
      </c>
      <c r="B12" s="19">
        <v>5.1899999999999995</v>
      </c>
      <c r="C12" s="140">
        <v>77.27</v>
      </c>
      <c r="D12" s="247">
        <f t="shared" si="2"/>
        <v>4.6325222700251689E-3</v>
      </c>
      <c r="E12" s="215">
        <f t="shared" si="3"/>
        <v>3.7647322494360452E-2</v>
      </c>
      <c r="F12" s="52">
        <f t="shared" si="4"/>
        <v>13.888246628131022</v>
      </c>
      <c r="H12" s="19">
        <v>3.05</v>
      </c>
      <c r="I12" s="140">
        <v>24.204000000000001</v>
      </c>
      <c r="J12" s="247">
        <f t="shared" si="5"/>
        <v>4.321827353624668E-3</v>
      </c>
      <c r="K12" s="215">
        <f t="shared" si="6"/>
        <v>2.561451446822156E-2</v>
      </c>
      <c r="L12" s="52">
        <f t="shared" si="7"/>
        <v>6.9357377049180329</v>
      </c>
      <c r="N12" s="27">
        <f t="shared" si="9"/>
        <v>5.8766859344894034</v>
      </c>
      <c r="O12" s="152">
        <f t="shared" si="10"/>
        <v>3.1323929079849879</v>
      </c>
      <c r="P12" s="52">
        <f t="shared" si="11"/>
        <v>-0.46697969860845623</v>
      </c>
    </row>
    <row r="13" spans="1:16" ht="20.100000000000001" customHeight="1">
      <c r="A13" s="8" t="s">
        <v>175</v>
      </c>
      <c r="B13" s="19">
        <v>84.060000000000016</v>
      </c>
      <c r="C13" s="140">
        <v>37.130000000000003</v>
      </c>
      <c r="D13" s="247">
        <f t="shared" si="2"/>
        <v>7.5030794223182234E-2</v>
      </c>
      <c r="E13" s="215">
        <f t="shared" si="3"/>
        <v>1.8090398398027747E-2</v>
      </c>
      <c r="F13" s="52">
        <f t="shared" si="4"/>
        <v>-0.55829169640732812</v>
      </c>
      <c r="H13" s="19">
        <v>50.942</v>
      </c>
      <c r="I13" s="140">
        <v>24.152999999999999</v>
      </c>
      <c r="J13" s="247">
        <f t="shared" si="5"/>
        <v>7.2184435753556667E-2</v>
      </c>
      <c r="K13" s="215">
        <f t="shared" si="6"/>
        <v>2.556054238766135E-2</v>
      </c>
      <c r="L13" s="52">
        <f t="shared" si="7"/>
        <v>-0.52587256095167056</v>
      </c>
      <c r="N13" s="27">
        <f t="shared" si="9"/>
        <v>6.060195098738995</v>
      </c>
      <c r="O13" s="152">
        <f t="shared" si="10"/>
        <v>6.5049824939402088</v>
      </c>
      <c r="P13" s="52">
        <f t="shared" si="11"/>
        <v>7.3394897021345912E-2</v>
      </c>
    </row>
    <row r="14" spans="1:16" ht="20.100000000000001" customHeight="1">
      <c r="A14" s="8" t="s">
        <v>242</v>
      </c>
      <c r="B14" s="19"/>
      <c r="C14" s="140">
        <v>78.12</v>
      </c>
      <c r="D14" s="247">
        <f t="shared" si="2"/>
        <v>0</v>
      </c>
      <c r="E14" s="215">
        <f t="shared" si="3"/>
        <v>3.8061457658333624E-2</v>
      </c>
      <c r="F14" s="52"/>
      <c r="H14" s="19"/>
      <c r="I14" s="140">
        <v>18.748999999999999</v>
      </c>
      <c r="J14" s="247">
        <f t="shared" si="5"/>
        <v>0</v>
      </c>
      <c r="K14" s="215">
        <f t="shared" si="6"/>
        <v>1.9841618400458023E-2</v>
      </c>
      <c r="L14" s="52"/>
      <c r="N14" s="27"/>
      <c r="O14" s="152">
        <f t="shared" si="10"/>
        <v>2.4000256016385046</v>
      </c>
      <c r="P14" s="52"/>
    </row>
    <row r="15" spans="1:16" ht="20.100000000000001" customHeight="1">
      <c r="A15" s="8" t="s">
        <v>176</v>
      </c>
      <c r="B15" s="19">
        <v>13.03</v>
      </c>
      <c r="C15" s="140">
        <v>14.88</v>
      </c>
      <c r="D15" s="247">
        <f t="shared" si="2"/>
        <v>1.1630397914918681E-2</v>
      </c>
      <c r="E15" s="215">
        <f t="shared" si="3"/>
        <v>7.2498014587302137E-3</v>
      </c>
      <c r="F15" s="52">
        <f t="shared" si="4"/>
        <v>0.14198004604758263</v>
      </c>
      <c r="H15" s="19">
        <v>6.56</v>
      </c>
      <c r="I15" s="140">
        <v>17.423999999999999</v>
      </c>
      <c r="J15" s="247">
        <f t="shared" si="5"/>
        <v>9.2954712917304328E-3</v>
      </c>
      <c r="K15" s="215">
        <f t="shared" si="6"/>
        <v>1.8439402581982005E-2</v>
      </c>
      <c r="L15" s="52">
        <f t="shared" si="7"/>
        <v>1.6560975609756099</v>
      </c>
      <c r="N15" s="27">
        <f t="shared" si="9"/>
        <v>5.0345356868764393</v>
      </c>
      <c r="O15" s="152">
        <f t="shared" si="10"/>
        <v>11.709677419354838</v>
      </c>
      <c r="P15" s="52">
        <f t="shared" si="11"/>
        <v>1.3258703776553893</v>
      </c>
    </row>
    <row r="16" spans="1:16" ht="20.100000000000001" customHeight="1">
      <c r="A16" s="8" t="s">
        <v>184</v>
      </c>
      <c r="B16" s="19">
        <v>10.56</v>
      </c>
      <c r="C16" s="140">
        <v>21.6</v>
      </c>
      <c r="D16" s="247">
        <f t="shared" si="2"/>
        <v>9.4257100523055474E-3</v>
      </c>
      <c r="E16" s="215">
        <f t="shared" si="3"/>
        <v>1.0523905343318053E-2</v>
      </c>
      <c r="F16" s="52">
        <f t="shared" si="4"/>
        <v>1.0454545454545454</v>
      </c>
      <c r="H16" s="19">
        <v>6.3239999999999998</v>
      </c>
      <c r="I16" s="140">
        <v>16.773</v>
      </c>
      <c r="J16" s="247">
        <f t="shared" si="5"/>
        <v>8.961061044040132E-3</v>
      </c>
      <c r="K16" s="215">
        <f t="shared" si="6"/>
        <v>1.7750464847772277E-2</v>
      </c>
      <c r="L16" s="52">
        <f t="shared" si="7"/>
        <v>1.6522770398481974</v>
      </c>
      <c r="N16" s="27">
        <f t="shared" ref="N16:N18" si="12">(H16/B16)*10</f>
        <v>5.9886363636363633</v>
      </c>
      <c r="O16" s="152">
        <f t="shared" ref="O16:O19" si="13">(I16/C16)*10</f>
        <v>7.7652777777777775</v>
      </c>
      <c r="P16" s="52">
        <f t="shared" ref="P16:P18" si="14">(O16-N16)/N16</f>
        <v>0.29666877503689648</v>
      </c>
    </row>
    <row r="17" spans="1:16" ht="20.100000000000001" customHeight="1">
      <c r="A17" s="8" t="s">
        <v>198</v>
      </c>
      <c r="B17" s="19">
        <v>36.85</v>
      </c>
      <c r="C17" s="140">
        <v>41.43</v>
      </c>
      <c r="D17" s="247">
        <f t="shared" si="2"/>
        <v>3.2891800703357899E-2</v>
      </c>
      <c r="E17" s="215">
        <f t="shared" si="3"/>
        <v>2.0185435109891986E-2</v>
      </c>
      <c r="F17" s="52">
        <f t="shared" si="4"/>
        <v>0.12428765264586154</v>
      </c>
      <c r="H17" s="19">
        <v>7.649</v>
      </c>
      <c r="I17" s="140">
        <v>10.189999999999998</v>
      </c>
      <c r="J17" s="247">
        <f t="shared" si="5"/>
        <v>1.0838576205860685E-2</v>
      </c>
      <c r="K17" s="215">
        <f t="shared" si="6"/>
        <v>1.0783833351147647E-2</v>
      </c>
      <c r="L17" s="52">
        <f t="shared" si="7"/>
        <v>0.33220028761929632</v>
      </c>
      <c r="N17" s="27">
        <f t="shared" si="12"/>
        <v>2.0757123473541386</v>
      </c>
      <c r="O17" s="152">
        <f t="shared" si="13"/>
        <v>2.4595703596427705</v>
      </c>
      <c r="P17" s="52">
        <f t="shared" si="14"/>
        <v>0.18492832726939581</v>
      </c>
    </row>
    <row r="18" spans="1:16" ht="20.100000000000001" customHeight="1">
      <c r="A18" s="8" t="s">
        <v>243</v>
      </c>
      <c r="B18" s="19">
        <v>2.38</v>
      </c>
      <c r="C18" s="140">
        <v>2.29</v>
      </c>
      <c r="D18" s="247">
        <f t="shared" si="2"/>
        <v>2.1243551064855305E-3</v>
      </c>
      <c r="E18" s="215">
        <f t="shared" si="3"/>
        <v>1.1157288535277008E-3</v>
      </c>
      <c r="F18" s="52">
        <f t="shared" si="4"/>
        <v>-3.781512605042011E-2</v>
      </c>
      <c r="H18" s="19">
        <v>10.92</v>
      </c>
      <c r="I18" s="140">
        <v>9.327</v>
      </c>
      <c r="J18" s="247">
        <f t="shared" si="5"/>
        <v>1.5473558918551272E-2</v>
      </c>
      <c r="K18" s="215">
        <f t="shared" si="6"/>
        <v>9.8705410859817582E-3</v>
      </c>
      <c r="L18" s="52">
        <f t="shared" si="7"/>
        <v>-0.14587912087912089</v>
      </c>
      <c r="N18" s="27">
        <f t="shared" si="12"/>
        <v>45.882352941176478</v>
      </c>
      <c r="O18" s="152">
        <f t="shared" si="13"/>
        <v>40.729257641921393</v>
      </c>
      <c r="P18" s="52">
        <f t="shared" si="14"/>
        <v>-0.11231105139402107</v>
      </c>
    </row>
    <row r="19" spans="1:16" ht="20.100000000000001" customHeight="1">
      <c r="A19" s="8" t="s">
        <v>231</v>
      </c>
      <c r="B19" s="19"/>
      <c r="C19" s="140">
        <v>6.3000000000000007</v>
      </c>
      <c r="D19" s="247">
        <f t="shared" si="2"/>
        <v>0</v>
      </c>
      <c r="E19" s="215">
        <f t="shared" si="3"/>
        <v>3.0694723918010987E-3</v>
      </c>
      <c r="F19" s="52"/>
      <c r="H19" s="19"/>
      <c r="I19" s="140">
        <v>8.23</v>
      </c>
      <c r="J19" s="247">
        <f t="shared" si="5"/>
        <v>0</v>
      </c>
      <c r="K19" s="215">
        <f t="shared" si="6"/>
        <v>8.7096122158925576E-3</v>
      </c>
      <c r="L19" s="52"/>
      <c r="N19" s="27"/>
      <c r="O19" s="152">
        <f t="shared" si="13"/>
        <v>13.063492063492063</v>
      </c>
      <c r="P19" s="52"/>
    </row>
    <row r="20" spans="1:16" ht="20.100000000000001" customHeight="1">
      <c r="A20" s="8" t="s">
        <v>211</v>
      </c>
      <c r="B20" s="19"/>
      <c r="C20" s="140">
        <v>16.560000000000002</v>
      </c>
      <c r="D20" s="247">
        <f t="shared" si="2"/>
        <v>0</v>
      </c>
      <c r="E20" s="215">
        <f t="shared" si="3"/>
        <v>8.0683274298771739E-3</v>
      </c>
      <c r="F20" s="52"/>
      <c r="H20" s="19"/>
      <c r="I20" s="140">
        <v>6.1539999999999999</v>
      </c>
      <c r="J20" s="247">
        <f t="shared" si="5"/>
        <v>0</v>
      </c>
      <c r="K20" s="215">
        <f t="shared" si="6"/>
        <v>6.5126310542652239E-3</v>
      </c>
      <c r="L20" s="52"/>
      <c r="N20" s="27"/>
      <c r="O20" s="152">
        <f t="shared" ref="O20:O31" si="15">(I20/C20)*10</f>
        <v>3.7161835748792265</v>
      </c>
      <c r="P20" s="52"/>
    </row>
    <row r="21" spans="1:16" ht="20.100000000000001" customHeight="1">
      <c r="A21" s="8" t="s">
        <v>192</v>
      </c>
      <c r="B21" s="19">
        <v>17.400000000000002</v>
      </c>
      <c r="C21" s="140">
        <v>9.1199999999999992</v>
      </c>
      <c r="D21" s="247">
        <f t="shared" si="2"/>
        <v>1.553099951800346E-2</v>
      </c>
      <c r="E21" s="215">
        <f t="shared" si="3"/>
        <v>4.4434267005120662E-3</v>
      </c>
      <c r="F21" s="52">
        <f t="shared" si="4"/>
        <v>-0.47586206896551736</v>
      </c>
      <c r="H21" s="19">
        <v>8.395999999999999</v>
      </c>
      <c r="I21" s="140">
        <v>4.1050000000000004</v>
      </c>
      <c r="J21" s="247">
        <f t="shared" si="5"/>
        <v>1.1897069659354987E-2</v>
      </c>
      <c r="K21" s="215">
        <f t="shared" si="6"/>
        <v>4.34422334705212E-3</v>
      </c>
      <c r="L21" s="52">
        <f t="shared" si="7"/>
        <v>-0.51107670319199605</v>
      </c>
      <c r="N21" s="27">
        <f t="shared" ref="N21" si="16">(H21/B21)*10</f>
        <v>4.8252873563218381</v>
      </c>
      <c r="O21" s="152">
        <f t="shared" si="15"/>
        <v>4.5010964912280711</v>
      </c>
      <c r="P21" s="52">
        <f t="shared" ref="P21" si="17">(O21-N21)/N21</f>
        <v>-6.7185815300518675E-2</v>
      </c>
    </row>
    <row r="22" spans="1:16" ht="20.100000000000001" customHeight="1">
      <c r="A22" s="8" t="s">
        <v>228</v>
      </c>
      <c r="B22" s="19"/>
      <c r="C22" s="140">
        <v>10.35</v>
      </c>
      <c r="D22" s="247">
        <f t="shared" si="2"/>
        <v>0</v>
      </c>
      <c r="E22" s="215">
        <f t="shared" si="3"/>
        <v>5.0427046436732331E-3</v>
      </c>
      <c r="F22" s="52"/>
      <c r="H22" s="19"/>
      <c r="I22" s="140">
        <v>4.0089999999999995</v>
      </c>
      <c r="J22" s="247">
        <f t="shared" si="5"/>
        <v>0</v>
      </c>
      <c r="K22" s="215">
        <f t="shared" si="6"/>
        <v>4.2426288424681959E-3</v>
      </c>
      <c r="L22" s="52"/>
      <c r="N22" s="27"/>
      <c r="O22" s="152">
        <f t="shared" ref="O22:O23" si="18">(I22/C22)*10</f>
        <v>3.873429951690821</v>
      </c>
      <c r="P22" s="52"/>
    </row>
    <row r="23" spans="1:16" ht="20.100000000000001" customHeight="1">
      <c r="A23" s="8" t="s">
        <v>177</v>
      </c>
      <c r="B23" s="19">
        <v>7.8500000000000005</v>
      </c>
      <c r="C23" s="140">
        <v>3.85</v>
      </c>
      <c r="D23" s="247">
        <f t="shared" si="2"/>
        <v>7.0068015066854688E-3</v>
      </c>
      <c r="E23" s="215">
        <f t="shared" si="3"/>
        <v>1.8757886838784491E-3</v>
      </c>
      <c r="F23" s="52">
        <f>(C23-B23)/B23</f>
        <v>-0.50955414012738853</v>
      </c>
      <c r="H23" s="19">
        <v>5.6179999999999994</v>
      </c>
      <c r="I23" s="140">
        <v>3.6979999999999995</v>
      </c>
      <c r="J23" s="247">
        <f t="shared" si="5"/>
        <v>7.9606642861191415E-3</v>
      </c>
      <c r="K23" s="215">
        <f t="shared" si="6"/>
        <v>3.9135049786598623E-3</v>
      </c>
      <c r="L23" s="52">
        <f t="shared" si="7"/>
        <v>-0.34175863296546816</v>
      </c>
      <c r="N23" s="27">
        <f t="shared" ref="N23" si="19">(H23/B23)*10</f>
        <v>7.1566878980891708</v>
      </c>
      <c r="O23" s="152">
        <f t="shared" si="18"/>
        <v>9.6051948051948024</v>
      </c>
      <c r="P23" s="52">
        <f t="shared" ref="P23" si="20">(O23-N23)/N23</f>
        <v>0.3421285016158635</v>
      </c>
    </row>
    <row r="24" spans="1:16" ht="20.100000000000001" customHeight="1">
      <c r="A24" s="8" t="s">
        <v>244</v>
      </c>
      <c r="B24" s="19">
        <v>0.02</v>
      </c>
      <c r="C24" s="140">
        <v>24.28</v>
      </c>
      <c r="D24" s="247">
        <f t="shared" si="2"/>
        <v>1.7851723583912022E-5</v>
      </c>
      <c r="E24" s="215">
        <f t="shared" si="3"/>
        <v>1.1829649154433441E-2</v>
      </c>
      <c r="F24" s="52">
        <f>(C24-B24)/B24</f>
        <v>1213</v>
      </c>
      <c r="H24" s="19">
        <v>0.06</v>
      </c>
      <c r="I24" s="140">
        <v>3.1050000000000004</v>
      </c>
      <c r="J24" s="247">
        <f t="shared" si="5"/>
        <v>8.5019554497534457E-5</v>
      </c>
      <c r="K24" s="215">
        <f t="shared" si="6"/>
        <v>3.2859472576362565E-3</v>
      </c>
      <c r="L24" s="52">
        <f t="shared" ref="L24" si="21">(I24-H24)/H24</f>
        <v>50.750000000000007</v>
      </c>
      <c r="N24" s="27">
        <f t="shared" ref="N24" si="22">(H24/B24)*10</f>
        <v>30</v>
      </c>
      <c r="O24" s="152">
        <f t="shared" ref="O24" si="23">(I24/C24)*10</f>
        <v>1.2788303130148271</v>
      </c>
      <c r="P24" s="52">
        <f t="shared" ref="P24" si="24">(O24-N24)/N24</f>
        <v>-0.9573723228995058</v>
      </c>
    </row>
    <row r="25" spans="1:16" ht="20.100000000000001" customHeight="1">
      <c r="A25" s="8" t="s">
        <v>210</v>
      </c>
      <c r="B25" s="19"/>
      <c r="C25" s="140">
        <v>0.04</v>
      </c>
      <c r="D25" s="247">
        <f t="shared" si="2"/>
        <v>0</v>
      </c>
      <c r="E25" s="215">
        <f t="shared" si="3"/>
        <v>1.9488713598737135E-5</v>
      </c>
      <c r="F25" s="52"/>
      <c r="H25" s="19"/>
      <c r="I25" s="140">
        <v>2.9</v>
      </c>
      <c r="J25" s="247">
        <f t="shared" si="5"/>
        <v>0</v>
      </c>
      <c r="K25" s="215">
        <f t="shared" si="6"/>
        <v>3.069000659306004E-3</v>
      </c>
      <c r="L25" s="52"/>
      <c r="N25" s="27"/>
      <c r="O25" s="152">
        <f t="shared" ref="O25:O29" si="25">(I25/C25)*10</f>
        <v>725</v>
      </c>
      <c r="P25" s="52"/>
    </row>
    <row r="26" spans="1:16" ht="20.100000000000001" customHeight="1">
      <c r="A26" s="8" t="s">
        <v>218</v>
      </c>
      <c r="B26" s="19">
        <v>17.96</v>
      </c>
      <c r="C26" s="140">
        <v>3.29</v>
      </c>
      <c r="D26" s="247">
        <f t="shared" si="2"/>
        <v>1.6030847778352994E-2</v>
      </c>
      <c r="E26" s="215">
        <f t="shared" si="3"/>
        <v>1.6029466934961293E-3</v>
      </c>
      <c r="F26" s="52">
        <f t="shared" si="4"/>
        <v>-0.81681514476614703</v>
      </c>
      <c r="H26" s="19">
        <v>13.102</v>
      </c>
      <c r="I26" s="140">
        <v>2.6720000000000002</v>
      </c>
      <c r="J26" s="247">
        <f t="shared" si="5"/>
        <v>1.8565436717111607E-2</v>
      </c>
      <c r="K26" s="215">
        <f t="shared" si="6"/>
        <v>2.8277137109191876E-3</v>
      </c>
      <c r="L26" s="52">
        <f t="shared" ref="L26:L28" si="26">(I26-H26)/H26</f>
        <v>-0.7960616699740497</v>
      </c>
      <c r="N26" s="27">
        <f t="shared" ref="N26:N27" si="27">(H26/B26)*10</f>
        <v>7.2951002227171493</v>
      </c>
      <c r="O26" s="152">
        <f t="shared" si="25"/>
        <v>8.1215805471124618</v>
      </c>
      <c r="P26" s="52">
        <f t="shared" ref="P26:P27" si="28">(O26-N26)/N26</f>
        <v>0.11329252500488332</v>
      </c>
    </row>
    <row r="27" spans="1:16" ht="20.100000000000001" customHeight="1">
      <c r="A27" s="8" t="s">
        <v>194</v>
      </c>
      <c r="B27" s="19">
        <v>1.58</v>
      </c>
      <c r="C27" s="140">
        <v>3.4800000000000004</v>
      </c>
      <c r="D27" s="247">
        <f t="shared" si="2"/>
        <v>1.4102861631290497E-3</v>
      </c>
      <c r="E27" s="215">
        <f t="shared" si="3"/>
        <v>1.6955180830901307E-3</v>
      </c>
      <c r="F27" s="52">
        <f t="shared" si="4"/>
        <v>1.2025316455696204</v>
      </c>
      <c r="H27" s="19">
        <v>1.21</v>
      </c>
      <c r="I27" s="140">
        <v>2.6659999999999999</v>
      </c>
      <c r="J27" s="247">
        <f t="shared" si="5"/>
        <v>1.7145610157002782E-3</v>
      </c>
      <c r="K27" s="215">
        <f t="shared" si="6"/>
        <v>2.8213640543826922E-3</v>
      </c>
      <c r="L27" s="52">
        <f t="shared" si="26"/>
        <v>1.203305785123967</v>
      </c>
      <c r="N27" s="27">
        <f t="shared" si="27"/>
        <v>7.6582278481012658</v>
      </c>
      <c r="O27" s="152">
        <f t="shared" si="25"/>
        <v>7.6609195402298838</v>
      </c>
      <c r="P27" s="52">
        <f t="shared" si="28"/>
        <v>3.5147715398482624E-4</v>
      </c>
    </row>
    <row r="28" spans="1:16" ht="20.100000000000001" customHeight="1">
      <c r="A28" s="8" t="s">
        <v>195</v>
      </c>
      <c r="B28" s="19">
        <v>36.159999999999997</v>
      </c>
      <c r="C28" s="140">
        <v>3.98</v>
      </c>
      <c r="D28" s="247">
        <f t="shared" si="2"/>
        <v>3.2275916239712932E-2</v>
      </c>
      <c r="E28" s="215">
        <f t="shared" si="3"/>
        <v>1.9391270030743447E-3</v>
      </c>
      <c r="F28" s="52">
        <f t="shared" si="4"/>
        <v>-0.88993362831858414</v>
      </c>
      <c r="H28" s="19">
        <v>10.750999999999999</v>
      </c>
      <c r="I28" s="140">
        <v>1.4810000000000001</v>
      </c>
      <c r="J28" s="247">
        <f t="shared" si="5"/>
        <v>1.5234087173383214E-2</v>
      </c>
      <c r="K28" s="215">
        <f t="shared" si="6"/>
        <v>1.5673068884248938E-3</v>
      </c>
      <c r="L28" s="52">
        <f t="shared" si="26"/>
        <v>-0.86224537252348621</v>
      </c>
      <c r="N28" s="27">
        <f t="shared" ref="N28" si="29">(H28/B28)*10</f>
        <v>2.9731747787610621</v>
      </c>
      <c r="O28" s="152">
        <f t="shared" ref="O28" si="30">(I28/C28)*10</f>
        <v>3.721105527638191</v>
      </c>
      <c r="P28" s="52">
        <f t="shared" ref="P28" si="31">(O28-N28)/N28</f>
        <v>0.25155963054038677</v>
      </c>
    </row>
    <row r="29" spans="1:16" ht="20.100000000000001" customHeight="1">
      <c r="A29" s="8" t="s">
        <v>236</v>
      </c>
      <c r="B29" s="19"/>
      <c r="C29" s="140">
        <v>1.35</v>
      </c>
      <c r="D29" s="247">
        <f t="shared" si="2"/>
        <v>0</v>
      </c>
      <c r="E29" s="215">
        <f t="shared" si="3"/>
        <v>6.577440839573783E-4</v>
      </c>
      <c r="F29" s="52"/>
      <c r="H29" s="19"/>
      <c r="I29" s="140">
        <v>1.17</v>
      </c>
      <c r="J29" s="247">
        <f t="shared" si="5"/>
        <v>0</v>
      </c>
      <c r="K29" s="215">
        <f t="shared" si="6"/>
        <v>1.2381830246165602E-3</v>
      </c>
      <c r="L29" s="52"/>
      <c r="N29" s="27"/>
      <c r="O29" s="152">
        <f t="shared" si="25"/>
        <v>8.6666666666666661</v>
      </c>
      <c r="P29" s="52"/>
    </row>
    <row r="30" spans="1:16" ht="20.100000000000001" customHeight="1">
      <c r="A30" s="8" t="s">
        <v>245</v>
      </c>
      <c r="B30" s="19"/>
      <c r="C30" s="140">
        <v>4</v>
      </c>
      <c r="D30" s="247">
        <f t="shared" si="2"/>
        <v>0</v>
      </c>
      <c r="E30" s="215">
        <f t="shared" si="3"/>
        <v>1.9488713598737133E-3</v>
      </c>
      <c r="F30" s="52"/>
      <c r="H30" s="19"/>
      <c r="I30" s="140">
        <v>1.1619999999999999</v>
      </c>
      <c r="J30" s="247">
        <f t="shared" si="5"/>
        <v>0</v>
      </c>
      <c r="K30" s="215">
        <f t="shared" si="6"/>
        <v>1.2297168159012333E-3</v>
      </c>
      <c r="L30" s="52"/>
      <c r="N30" s="27"/>
      <c r="O30" s="152">
        <f t="shared" ref="O30" si="32">(I30/C30)*10</f>
        <v>2.9049999999999998</v>
      </c>
      <c r="P30" s="52"/>
    </row>
    <row r="31" spans="1:16" ht="20.100000000000001" customHeight="1">
      <c r="A31" s="8" t="s">
        <v>246</v>
      </c>
      <c r="B31" s="19"/>
      <c r="C31" s="140">
        <v>3.2</v>
      </c>
      <c r="D31" s="247">
        <f t="shared" si="2"/>
        <v>0</v>
      </c>
      <c r="E31" s="215">
        <f t="shared" si="3"/>
        <v>1.5590970878989708E-3</v>
      </c>
      <c r="F31" s="52"/>
      <c r="H31" s="19"/>
      <c r="I31" s="140">
        <v>0.86199999999999999</v>
      </c>
      <c r="J31" s="247">
        <f t="shared" si="5"/>
        <v>0</v>
      </c>
      <c r="K31" s="215">
        <f t="shared" si="6"/>
        <v>9.1223398907647429E-4</v>
      </c>
      <c r="L31" s="52"/>
      <c r="N31" s="27"/>
      <c r="O31" s="152">
        <f t="shared" si="15"/>
        <v>2.6937499999999996</v>
      </c>
      <c r="P31" s="52"/>
    </row>
    <row r="32" spans="1:16" ht="20.100000000000001" customHeight="1" thickBot="1">
      <c r="A32" s="8" t="s">
        <v>17</v>
      </c>
      <c r="B32" s="19">
        <f>B33-SUM(B7:B31)</f>
        <v>626.9400000000004</v>
      </c>
      <c r="C32" s="140">
        <f>C33-SUM(C7:C31)</f>
        <v>86.950000000000273</v>
      </c>
      <c r="D32" s="247">
        <f t="shared" si="2"/>
        <v>0.55959797918489051</v>
      </c>
      <c r="E32" s="215">
        <f t="shared" si="3"/>
        <v>4.2363591185254977E-2</v>
      </c>
      <c r="F32" s="52">
        <f t="shared" si="4"/>
        <v>-0.8613104922321112</v>
      </c>
      <c r="H32" s="19">
        <f>H33-SUM(H7:H31)</f>
        <v>219.05699999999979</v>
      </c>
      <c r="I32" s="140">
        <f>I33-SUM(I7:I31)</f>
        <v>50.737999999999829</v>
      </c>
      <c r="J32" s="247">
        <f t="shared" si="5"/>
        <v>0.31040214249277315</v>
      </c>
      <c r="K32" s="215">
        <f t="shared" si="6"/>
        <v>5.3694812224781903E-2</v>
      </c>
      <c r="L32" s="52">
        <f t="shared" ref="L32:L33" si="33">(I32-H32)/H32</f>
        <v>-0.76837991938171402</v>
      </c>
      <c r="N32" s="27">
        <f t="shared" si="0"/>
        <v>3.4940664178390217</v>
      </c>
      <c r="O32" s="152">
        <f t="shared" si="1"/>
        <v>5.8353076480735675</v>
      </c>
      <c r="P32" s="52">
        <f t="shared" si="8"/>
        <v>0.67006202809462767</v>
      </c>
    </row>
    <row r="33" spans="1:16" ht="26.25" customHeight="1" thickBot="1">
      <c r="A33" s="12" t="s">
        <v>18</v>
      </c>
      <c r="B33" s="17">
        <v>1120.3400000000004</v>
      </c>
      <c r="C33" s="145">
        <v>2052.4699999999998</v>
      </c>
      <c r="D33" s="243">
        <f>SUM(D7:D32)</f>
        <v>1</v>
      </c>
      <c r="E33" s="244">
        <f>SUM(E7:E32)</f>
        <v>1</v>
      </c>
      <c r="F33" s="57">
        <f t="shared" si="4"/>
        <v>0.83200635521359512</v>
      </c>
      <c r="G33" s="1"/>
      <c r="H33" s="17">
        <v>705.7199999999998</v>
      </c>
      <c r="I33" s="145">
        <v>944.93299999999988</v>
      </c>
      <c r="J33" s="243">
        <f>SUM(J7:J32)</f>
        <v>1.0000000000000004</v>
      </c>
      <c r="K33" s="244">
        <f>SUM(K7:K32)</f>
        <v>0.99999999999999989</v>
      </c>
      <c r="L33" s="57">
        <f t="shared" si="33"/>
        <v>0.33896304483364526</v>
      </c>
      <c r="N33" s="29">
        <f t="shared" si="0"/>
        <v>6.299159183819194</v>
      </c>
      <c r="O33" s="146">
        <f t="shared" si="1"/>
        <v>4.6038821517488682</v>
      </c>
      <c r="P33" s="57">
        <f t="shared" si="8"/>
        <v>-0.26912751092638298</v>
      </c>
    </row>
    <row r="35" spans="1:16" ht="15.75" thickBot="1"/>
    <row r="36" spans="1:16">
      <c r="A36" s="463" t="s">
        <v>2</v>
      </c>
      <c r="B36" s="424" t="s">
        <v>1</v>
      </c>
      <c r="C36" s="414"/>
      <c r="D36" s="424" t="s">
        <v>100</v>
      </c>
      <c r="E36" s="414"/>
      <c r="F36" s="130" t="s">
        <v>0</v>
      </c>
      <c r="H36" s="466" t="s">
        <v>19</v>
      </c>
      <c r="I36" s="467"/>
      <c r="J36" s="424" t="s">
        <v>100</v>
      </c>
      <c r="K36" s="419"/>
      <c r="L36" s="130" t="s">
        <v>0</v>
      </c>
      <c r="N36" s="413" t="s">
        <v>22</v>
      </c>
      <c r="O36" s="414"/>
      <c r="P36" s="130" t="s">
        <v>0</v>
      </c>
    </row>
    <row r="37" spans="1:16">
      <c r="A37" s="464"/>
      <c r="B37" s="425" t="str">
        <f>B5</f>
        <v>jan</v>
      </c>
      <c r="C37" s="416"/>
      <c r="D37" s="425" t="str">
        <f>B5</f>
        <v>jan</v>
      </c>
      <c r="E37" s="416"/>
      <c r="F37" s="131" t="str">
        <f>F5</f>
        <v>2026/2025</v>
      </c>
      <c r="H37" s="411" t="str">
        <f>B5</f>
        <v>jan</v>
      </c>
      <c r="I37" s="416"/>
      <c r="J37" s="425" t="str">
        <f>B5</f>
        <v>jan</v>
      </c>
      <c r="K37" s="412"/>
      <c r="L37" s="131" t="str">
        <f>F37</f>
        <v>2026/2025</v>
      </c>
      <c r="N37" s="411" t="str">
        <f>B5</f>
        <v>jan</v>
      </c>
      <c r="O37" s="412"/>
      <c r="P37" s="131" t="str">
        <f>P5</f>
        <v>2026/2025</v>
      </c>
    </row>
    <row r="38" spans="1:16" ht="19.5" customHeight="1" thickBot="1">
      <c r="A38" s="465"/>
      <c r="B38" s="99">
        <f>B6</f>
        <v>2025</v>
      </c>
      <c r="C38" s="134">
        <f>C6</f>
        <v>2026</v>
      </c>
      <c r="D38" s="99">
        <f>B6</f>
        <v>2025</v>
      </c>
      <c r="E38" s="134">
        <f>C6</f>
        <v>2026</v>
      </c>
      <c r="F38" s="132" t="s">
        <v>1</v>
      </c>
      <c r="H38" s="25">
        <f>B6</f>
        <v>2025</v>
      </c>
      <c r="I38" s="134">
        <f>C6</f>
        <v>2026</v>
      </c>
      <c r="J38" s="99">
        <f>B6</f>
        <v>2025</v>
      </c>
      <c r="K38" s="134">
        <f>C6</f>
        <v>2026</v>
      </c>
      <c r="L38" s="259">
        <v>1000</v>
      </c>
      <c r="N38" s="25">
        <f>B6</f>
        <v>2025</v>
      </c>
      <c r="O38" s="134">
        <f>C6</f>
        <v>2026</v>
      </c>
      <c r="P38" s="132"/>
    </row>
    <row r="39" spans="1:16" ht="20.100000000000001" customHeight="1">
      <c r="A39" s="38" t="s">
        <v>201</v>
      </c>
      <c r="B39" s="39">
        <v>5.58</v>
      </c>
      <c r="C39" s="147">
        <v>16.740000000000002</v>
      </c>
      <c r="D39" s="247">
        <f t="shared" ref="D39:D55" si="34">B39/$B$56</f>
        <v>9.8551748498763685E-3</v>
      </c>
      <c r="E39" s="246">
        <f t="shared" ref="E39:E55" si="35">C39/$C$56</f>
        <v>0.19874154101863944</v>
      </c>
      <c r="F39" s="52">
        <f>(C39-B39)/B39</f>
        <v>2.0000000000000004</v>
      </c>
      <c r="H39" s="39">
        <v>2.06</v>
      </c>
      <c r="I39" s="147">
        <v>13.244</v>
      </c>
      <c r="J39" s="247">
        <f t="shared" ref="J39:J55" si="36">H39/$H$56</f>
        <v>1.0353839967832731E-2</v>
      </c>
      <c r="K39" s="246">
        <f t="shared" ref="K39:K55" si="37">I39/$I$56</f>
        <v>0.26958698882488241</v>
      </c>
      <c r="L39" s="52">
        <f>(I39-H39)/H39</f>
        <v>5.4291262135922329</v>
      </c>
      <c r="N39" s="27">
        <f t="shared" ref="N39:N56" si="38">(H39/B39)*10</f>
        <v>3.6917562724014337</v>
      </c>
      <c r="O39" s="151">
        <f t="shared" ref="O39:O56" si="39">(I39/C39)*10</f>
        <v>7.911589008363201</v>
      </c>
      <c r="P39" s="61">
        <f t="shared" si="8"/>
        <v>1.1430420711974107</v>
      </c>
    </row>
    <row r="40" spans="1:16" ht="20.100000000000001" customHeight="1">
      <c r="A40" s="38" t="s">
        <v>174</v>
      </c>
      <c r="B40" s="19">
        <v>46.14</v>
      </c>
      <c r="C40" s="140">
        <v>31.43</v>
      </c>
      <c r="D40" s="247">
        <f t="shared" si="34"/>
        <v>8.1490639350052976E-2</v>
      </c>
      <c r="E40" s="215">
        <f t="shared" si="35"/>
        <v>0.37314496022794724</v>
      </c>
      <c r="F40" s="52">
        <f t="shared" ref="F40:F56" si="40">(C40-B40)/B40</f>
        <v>-0.31881231035977459</v>
      </c>
      <c r="H40" s="19">
        <v>14.678999999999998</v>
      </c>
      <c r="I40" s="140">
        <v>9.859</v>
      </c>
      <c r="J40" s="247">
        <f t="shared" si="36"/>
        <v>7.3778648974668279E-2</v>
      </c>
      <c r="K40" s="215">
        <f t="shared" si="37"/>
        <v>0.20068394162069736</v>
      </c>
      <c r="L40" s="52">
        <f t="shared" ref="L40:L56" si="41">(I40-H40)/H40</f>
        <v>-0.32836024252333257</v>
      </c>
      <c r="N40" s="27">
        <f t="shared" si="38"/>
        <v>3.1814044213263974</v>
      </c>
      <c r="O40" s="152">
        <f t="shared" si="39"/>
        <v>3.1368119630925868</v>
      </c>
      <c r="P40" s="52">
        <f t="shared" si="8"/>
        <v>-1.4016595291968276E-2</v>
      </c>
    </row>
    <row r="41" spans="1:16" ht="20.100000000000001" customHeight="1">
      <c r="A41" s="38" t="s">
        <v>180</v>
      </c>
      <c r="B41" s="19">
        <v>7.7600000000000007</v>
      </c>
      <c r="C41" s="140">
        <v>10.71</v>
      </c>
      <c r="D41" s="247">
        <f t="shared" si="34"/>
        <v>1.3705404450724126E-2</v>
      </c>
      <c r="E41" s="215">
        <f t="shared" si="35"/>
        <v>0.12715184613558114</v>
      </c>
      <c r="F41" s="52">
        <f t="shared" si="40"/>
        <v>0.38015463917525771</v>
      </c>
      <c r="H41" s="19">
        <v>4.9790000000000001</v>
      </c>
      <c r="I41" s="140">
        <v>6.5410000000000004</v>
      </c>
      <c r="J41" s="247">
        <f t="shared" si="36"/>
        <v>2.5025130679533578E-2</v>
      </c>
      <c r="K41" s="215">
        <f t="shared" si="37"/>
        <v>0.13314470657683147</v>
      </c>
      <c r="L41" s="52">
        <f t="shared" si="41"/>
        <v>0.31371761397871062</v>
      </c>
      <c r="N41" s="27">
        <f t="shared" si="38"/>
        <v>6.4162371134020617</v>
      </c>
      <c r="O41" s="152">
        <f t="shared" si="39"/>
        <v>6.1073762838468717</v>
      </c>
      <c r="P41" s="52">
        <f t="shared" si="8"/>
        <v>-4.8137377733445966E-2</v>
      </c>
    </row>
    <row r="42" spans="1:16" ht="20.100000000000001" customHeight="1">
      <c r="A42" s="38" t="s">
        <v>186</v>
      </c>
      <c r="B42" s="19">
        <v>387.04</v>
      </c>
      <c r="C42" s="140">
        <v>3.9400000000000004</v>
      </c>
      <c r="D42" s="247">
        <f t="shared" si="34"/>
        <v>0.68357470858353941</v>
      </c>
      <c r="E42" s="215">
        <f t="shared" si="35"/>
        <v>4.6776682892081207E-2</v>
      </c>
      <c r="F42" s="52">
        <f t="shared" ref="F42:F44" si="42">(C42-B42)/B42</f>
        <v>-0.98982017362546504</v>
      </c>
      <c r="H42" s="19">
        <v>96.045000000000002</v>
      </c>
      <c r="I42" s="140">
        <v>5.4649999999999999</v>
      </c>
      <c r="J42" s="247">
        <f t="shared" si="36"/>
        <v>0.48273522316043432</v>
      </c>
      <c r="K42" s="215">
        <f t="shared" si="37"/>
        <v>0.11124229039021312</v>
      </c>
      <c r="L42" s="52">
        <f t="shared" ref="L42:L54" si="43">(I42-H42)/H42</f>
        <v>-0.94309958873444732</v>
      </c>
      <c r="N42" s="27">
        <f t="shared" si="38"/>
        <v>2.4815264572137248</v>
      </c>
      <c r="O42" s="152">
        <f t="shared" si="39"/>
        <v>13.870558375634516</v>
      </c>
      <c r="P42" s="52">
        <f t="shared" ref="P42:P45" si="44">(O42-N42)/N42</f>
        <v>4.5895266944719486</v>
      </c>
    </row>
    <row r="43" spans="1:16" ht="20.100000000000001" customHeight="1">
      <c r="A43" s="38" t="s">
        <v>187</v>
      </c>
      <c r="B43" s="19">
        <v>22.029999999999998</v>
      </c>
      <c r="C43" s="140">
        <v>6.01</v>
      </c>
      <c r="D43" s="247">
        <f t="shared" si="34"/>
        <v>3.8908512892970676E-2</v>
      </c>
      <c r="E43" s="215">
        <f t="shared" si="35"/>
        <v>7.1352249792235534E-2</v>
      </c>
      <c r="F43" s="52">
        <f t="shared" si="42"/>
        <v>-0.72719019518837935</v>
      </c>
      <c r="H43" s="19">
        <v>25.962</v>
      </c>
      <c r="I43" s="140">
        <v>4.625</v>
      </c>
      <c r="J43" s="247">
        <f t="shared" si="36"/>
        <v>0.13048854041013269</v>
      </c>
      <c r="K43" s="215">
        <f t="shared" si="37"/>
        <v>9.4143749872778709E-2</v>
      </c>
      <c r="L43" s="52">
        <f t="shared" si="43"/>
        <v>-0.82185501887373857</v>
      </c>
      <c r="N43" s="27">
        <f t="shared" si="38"/>
        <v>11.784838856105313</v>
      </c>
      <c r="O43" s="152">
        <f t="shared" si="39"/>
        <v>7.6955074875207981</v>
      </c>
      <c r="P43" s="52">
        <f t="shared" si="44"/>
        <v>-0.34699934538909505</v>
      </c>
    </row>
    <row r="44" spans="1:16" ht="20.100000000000001" customHeight="1">
      <c r="A44" s="38" t="s">
        <v>199</v>
      </c>
      <c r="B44" s="19">
        <v>0.1</v>
      </c>
      <c r="C44" s="140">
        <v>4.1900000000000004</v>
      </c>
      <c r="D44" s="247">
        <f t="shared" si="34"/>
        <v>1.7661603673613564E-4</v>
      </c>
      <c r="E44" s="215">
        <f t="shared" si="35"/>
        <v>4.9744746527365546E-2</v>
      </c>
      <c r="F44" s="52">
        <f t="shared" si="42"/>
        <v>40.900000000000006</v>
      </c>
      <c r="H44" s="19">
        <v>0.105</v>
      </c>
      <c r="I44" s="140">
        <v>3.66</v>
      </c>
      <c r="J44" s="247">
        <f t="shared" si="36"/>
        <v>5.2774427020506635E-4</v>
      </c>
      <c r="K44" s="215">
        <f t="shared" si="37"/>
        <v>7.4500783683107044E-2</v>
      </c>
      <c r="L44" s="52">
        <f t="shared" si="43"/>
        <v>33.857142857142861</v>
      </c>
      <c r="N44" s="27">
        <f t="shared" si="38"/>
        <v>10.499999999999998</v>
      </c>
      <c r="O44" s="152">
        <f t="shared" si="39"/>
        <v>8.7350835322195692</v>
      </c>
      <c r="P44" s="52">
        <f t="shared" si="44"/>
        <v>-0.16808728264575518</v>
      </c>
    </row>
    <row r="45" spans="1:16" ht="20.100000000000001" customHeight="1">
      <c r="A45" s="38" t="s">
        <v>185</v>
      </c>
      <c r="B45" s="19">
        <v>1.81</v>
      </c>
      <c r="C45" s="140">
        <v>2.76</v>
      </c>
      <c r="D45" s="247">
        <f t="shared" si="34"/>
        <v>3.1967502649240549E-3</v>
      </c>
      <c r="E45" s="215">
        <f t="shared" si="35"/>
        <v>3.2767422533539113E-2</v>
      </c>
      <c r="F45" s="52">
        <f t="shared" ref="F45:F54" si="45">(C45-B45)/B45</f>
        <v>0.52486187845303856</v>
      </c>
      <c r="H45" s="19">
        <v>0.92200000000000004</v>
      </c>
      <c r="I45" s="140">
        <v>1.4080000000000001</v>
      </c>
      <c r="J45" s="247">
        <f t="shared" si="36"/>
        <v>4.6340973059911545E-3</v>
      </c>
      <c r="K45" s="215">
        <f t="shared" si="37"/>
        <v>2.8660410772080529E-2</v>
      </c>
      <c r="L45" s="52">
        <f t="shared" si="43"/>
        <v>0.52711496746203912</v>
      </c>
      <c r="N45" s="27">
        <f t="shared" si="38"/>
        <v>5.0939226519337026</v>
      </c>
      <c r="O45" s="152">
        <f t="shared" si="39"/>
        <v>5.1014492753623202</v>
      </c>
      <c r="P45" s="52">
        <f t="shared" si="44"/>
        <v>1.4775692414097338E-3</v>
      </c>
    </row>
    <row r="46" spans="1:16" ht="20.100000000000001" customHeight="1">
      <c r="A46" s="38" t="s">
        <v>191</v>
      </c>
      <c r="B46" s="19">
        <v>17.7</v>
      </c>
      <c r="C46" s="140">
        <v>2</v>
      </c>
      <c r="D46" s="247">
        <f t="shared" si="34"/>
        <v>3.1261038502296001E-2</v>
      </c>
      <c r="E46" s="215">
        <f t="shared" si="35"/>
        <v>2.3744509082274722E-2</v>
      </c>
      <c r="F46" s="52">
        <f t="shared" si="45"/>
        <v>-0.88700564971751417</v>
      </c>
      <c r="H46" s="19">
        <v>10.630999999999998</v>
      </c>
      <c r="I46" s="140">
        <v>0.89900000000000002</v>
      </c>
      <c r="J46" s="247">
        <f t="shared" si="36"/>
        <v>5.3432850824286289E-2</v>
      </c>
      <c r="K46" s="215">
        <f t="shared" si="37"/>
        <v>1.8299509434730393E-2</v>
      </c>
      <c r="L46" s="52">
        <f t="shared" si="43"/>
        <v>-0.91543598908851476</v>
      </c>
      <c r="N46" s="27">
        <f t="shared" ref="N46:N55" si="46">(H46/B46)*10</f>
        <v>6.006214689265537</v>
      </c>
      <c r="O46" s="152">
        <f t="shared" ref="O46:O55" si="47">(I46/C46)*10</f>
        <v>4.4950000000000001</v>
      </c>
      <c r="P46" s="52">
        <f t="shared" ref="P46:P55" si="48">(O46-N46)/N46</f>
        <v>-0.25160850343335528</v>
      </c>
    </row>
    <row r="47" spans="1:16" ht="20.100000000000001" customHeight="1">
      <c r="A47" s="38" t="s">
        <v>204</v>
      </c>
      <c r="B47" s="19">
        <v>0.66999999999999993</v>
      </c>
      <c r="C47" s="140">
        <v>1.56</v>
      </c>
      <c r="D47" s="247">
        <f t="shared" si="34"/>
        <v>1.1833274461321085E-3</v>
      </c>
      <c r="E47" s="215">
        <f t="shared" si="35"/>
        <v>1.8520717084174285E-2</v>
      </c>
      <c r="F47" s="52">
        <f t="shared" si="45"/>
        <v>1.3283582089552242</v>
      </c>
      <c r="H47" s="19">
        <v>0.52700000000000002</v>
      </c>
      <c r="I47" s="140">
        <v>0.60399999999999998</v>
      </c>
      <c r="J47" s="247">
        <f t="shared" si="36"/>
        <v>2.648773622838762E-3</v>
      </c>
      <c r="K47" s="215">
        <f t="shared" si="37"/>
        <v>1.2294664848250451E-2</v>
      </c>
      <c r="L47" s="52">
        <f t="shared" si="43"/>
        <v>0.14611005692599613</v>
      </c>
      <c r="N47" s="27">
        <f t="shared" si="46"/>
        <v>7.8656716417910459</v>
      </c>
      <c r="O47" s="152">
        <f t="shared" si="47"/>
        <v>3.8717948717948714</v>
      </c>
      <c r="P47" s="52">
        <f t="shared" si="48"/>
        <v>-0.50776042426896328</v>
      </c>
    </row>
    <row r="48" spans="1:16" ht="20.100000000000001" customHeight="1">
      <c r="A48" s="38" t="s">
        <v>182</v>
      </c>
      <c r="B48" s="19">
        <v>62.27</v>
      </c>
      <c r="C48" s="140">
        <v>0.7</v>
      </c>
      <c r="D48" s="247">
        <f t="shared" si="34"/>
        <v>0.10997880607559166</v>
      </c>
      <c r="E48" s="215">
        <f t="shared" si="35"/>
        <v>8.3105781787961523E-3</v>
      </c>
      <c r="F48" s="52">
        <f t="shared" si="45"/>
        <v>-0.98875863176489476</v>
      </c>
      <c r="H48" s="19">
        <v>32.692</v>
      </c>
      <c r="I48" s="140">
        <v>0.52600000000000002</v>
      </c>
      <c r="J48" s="247">
        <f t="shared" si="36"/>
        <v>0.1643144350623241</v>
      </c>
      <c r="K48" s="215">
        <f t="shared" si="37"/>
        <v>1.07069432287744E-2</v>
      </c>
      <c r="L48" s="52">
        <f t="shared" ref="L48:L53" si="49">(I48-H48)/H48</f>
        <v>-0.98391043680411094</v>
      </c>
      <c r="N48" s="27">
        <f t="shared" ref="N48" si="50">(H48/B48)*10</f>
        <v>5.2500401477436967</v>
      </c>
      <c r="O48" s="152">
        <f t="shared" ref="O48" si="51">(I48/C48)*10</f>
        <v>7.514285714285716</v>
      </c>
      <c r="P48" s="52">
        <f t="shared" ref="P48" si="52">(O48-N48)/N48</f>
        <v>0.43128157172571746</v>
      </c>
    </row>
    <row r="49" spans="1:16" ht="20.100000000000001" customHeight="1">
      <c r="A49" s="38" t="s">
        <v>181</v>
      </c>
      <c r="B49" s="19">
        <v>5.12</v>
      </c>
      <c r="C49" s="140">
        <v>1.8</v>
      </c>
      <c r="D49" s="247">
        <f t="shared" si="34"/>
        <v>9.0427410808901435E-3</v>
      </c>
      <c r="E49" s="215">
        <f t="shared" si="35"/>
        <v>2.137005817404725E-2</v>
      </c>
      <c r="F49" s="52">
        <f t="shared" si="45"/>
        <v>-0.6484375</v>
      </c>
      <c r="H49" s="19">
        <v>2.9670000000000001</v>
      </c>
      <c r="I49" s="140">
        <v>0.47799999999999998</v>
      </c>
      <c r="J49" s="247">
        <f t="shared" si="36"/>
        <v>1.4912545235223163E-2</v>
      </c>
      <c r="K49" s="215">
        <f t="shared" si="37"/>
        <v>9.7298837706352916E-3</v>
      </c>
      <c r="L49" s="52">
        <f t="shared" si="49"/>
        <v>-0.83889450623525441</v>
      </c>
      <c r="N49" s="27">
        <f t="shared" ref="N49:N50" si="53">(H49/B49)*10</f>
        <v>5.794921875</v>
      </c>
      <c r="O49" s="152">
        <f t="shared" ref="O49:O50" si="54">(I49/C49)*10</f>
        <v>2.6555555555555554</v>
      </c>
      <c r="P49" s="52">
        <f t="shared" ref="P49:P50" si="55">(O49-N49)/N49</f>
        <v>-0.54174437329139047</v>
      </c>
    </row>
    <row r="50" spans="1:16" ht="20.100000000000001" customHeight="1">
      <c r="A50" s="38" t="s">
        <v>196</v>
      </c>
      <c r="B50" s="19">
        <v>0.32</v>
      </c>
      <c r="C50" s="140">
        <v>0.39</v>
      </c>
      <c r="D50" s="247">
        <f t="shared" si="34"/>
        <v>5.6517131755563397E-4</v>
      </c>
      <c r="E50" s="215">
        <f t="shared" si="35"/>
        <v>4.6301792710435712E-3</v>
      </c>
      <c r="F50" s="52">
        <f t="shared" si="45"/>
        <v>0.21875000000000003</v>
      </c>
      <c r="H50" s="19">
        <v>0.32</v>
      </c>
      <c r="I50" s="140">
        <v>0.42500000000000004</v>
      </c>
      <c r="J50" s="247">
        <f t="shared" si="36"/>
        <v>1.6083634901487738E-3</v>
      </c>
      <c r="K50" s="215">
        <f t="shared" si="37"/>
        <v>8.6510472856066931E-3</v>
      </c>
      <c r="L50" s="52">
        <f t="shared" si="49"/>
        <v>0.32812500000000011</v>
      </c>
      <c r="N50" s="27">
        <f t="shared" si="53"/>
        <v>10</v>
      </c>
      <c r="O50" s="152">
        <f t="shared" si="54"/>
        <v>10.897435897435898</v>
      </c>
      <c r="P50" s="52">
        <f t="shared" si="55"/>
        <v>8.9743589743589786E-2</v>
      </c>
    </row>
    <row r="51" spans="1:16" ht="20.100000000000001" customHeight="1">
      <c r="A51" s="38" t="s">
        <v>203</v>
      </c>
      <c r="B51" s="19">
        <v>1.4900000000000002</v>
      </c>
      <c r="C51" s="140">
        <v>0.48</v>
      </c>
      <c r="D51" s="247">
        <f t="shared" si="34"/>
        <v>2.6315789473684214E-3</v>
      </c>
      <c r="E51" s="215">
        <f t="shared" si="35"/>
        <v>5.6986821797459335E-3</v>
      </c>
      <c r="F51" s="52">
        <f t="shared" si="45"/>
        <v>-0.67785234899328861</v>
      </c>
      <c r="H51" s="19">
        <v>1.17</v>
      </c>
      <c r="I51" s="140">
        <v>0.36399999999999999</v>
      </c>
      <c r="J51" s="247">
        <f t="shared" si="36"/>
        <v>5.8805790108564541E-3</v>
      </c>
      <c r="K51" s="215">
        <f t="shared" si="37"/>
        <v>7.4093675575549085E-3</v>
      </c>
      <c r="L51" s="52">
        <f t="shared" si="49"/>
        <v>-0.68888888888888888</v>
      </c>
      <c r="N51" s="27">
        <f t="shared" ref="N51" si="56">(H51/B51)*10</f>
        <v>7.8523489932885893</v>
      </c>
      <c r="O51" s="152">
        <f t="shared" ref="O51" si="57">(I51/C51)*10</f>
        <v>7.583333333333333</v>
      </c>
      <c r="P51" s="52">
        <f t="shared" ref="P51" si="58">(O51-N51)/N51</f>
        <v>-3.4259259259259135E-2</v>
      </c>
    </row>
    <row r="52" spans="1:16" ht="20.100000000000001" customHeight="1">
      <c r="A52" s="38" t="s">
        <v>247</v>
      </c>
      <c r="B52" s="19">
        <v>0.12</v>
      </c>
      <c r="C52" s="140">
        <v>0.24</v>
      </c>
      <c r="D52" s="247">
        <f t="shared" si="34"/>
        <v>2.1193924408336275E-4</v>
      </c>
      <c r="E52" s="215">
        <f t="shared" si="35"/>
        <v>2.8493410898729667E-3</v>
      </c>
      <c r="F52" s="52">
        <f t="shared" si="45"/>
        <v>1</v>
      </c>
      <c r="H52" s="19">
        <v>8.5000000000000006E-2</v>
      </c>
      <c r="I52" s="140">
        <v>0.36</v>
      </c>
      <c r="J52" s="247">
        <f t="shared" si="36"/>
        <v>4.2722155207076804E-4</v>
      </c>
      <c r="K52" s="215">
        <f t="shared" si="37"/>
        <v>7.3279459360433155E-3</v>
      </c>
      <c r="L52" s="52">
        <f t="shared" si="49"/>
        <v>3.235294117647058</v>
      </c>
      <c r="N52" s="27">
        <f t="shared" ref="N52" si="59">(H52/B52)*10</f>
        <v>7.0833333333333339</v>
      </c>
      <c r="O52" s="152">
        <f t="shared" ref="O52" si="60">(I52/C52)*10</f>
        <v>15</v>
      </c>
      <c r="P52" s="52">
        <f t="shared" ref="P52" si="61">(O52-N52)/N52</f>
        <v>1.1176470588235292</v>
      </c>
    </row>
    <row r="53" spans="1:16" ht="20.100000000000001" customHeight="1">
      <c r="A53" s="38" t="s">
        <v>188</v>
      </c>
      <c r="B53" s="19">
        <v>4.1399999999999997</v>
      </c>
      <c r="C53" s="140">
        <v>0.53</v>
      </c>
      <c r="D53" s="247">
        <f t="shared" si="34"/>
        <v>7.3119039208760141E-3</v>
      </c>
      <c r="E53" s="215">
        <f t="shared" si="35"/>
        <v>6.2922949068028016E-3</v>
      </c>
      <c r="F53" s="52">
        <f t="shared" si="45"/>
        <v>-0.87198067632850229</v>
      </c>
      <c r="H53" s="19">
        <v>2.4939999999999998</v>
      </c>
      <c r="I53" s="140">
        <v>0.30299999999999999</v>
      </c>
      <c r="J53" s="247">
        <f t="shared" si="36"/>
        <v>1.2535182951347005E-2</v>
      </c>
      <c r="K53" s="215">
        <f t="shared" si="37"/>
        <v>6.167687829503124E-3</v>
      </c>
      <c r="L53" s="52">
        <f t="shared" si="49"/>
        <v>-0.8785084202085004</v>
      </c>
      <c r="N53" s="27">
        <f t="shared" ref="N53" si="62">(H53/B53)*10</f>
        <v>6.0241545893719808</v>
      </c>
      <c r="O53" s="152">
        <f t="shared" ref="O53" si="63">(I53/C53)*10</f>
        <v>5.7169811320754711</v>
      </c>
      <c r="P53" s="52">
        <f t="shared" ref="P53" si="64">(O53-N53)/N53</f>
        <v>-5.0990301251305138E-2</v>
      </c>
    </row>
    <row r="54" spans="1:16" ht="20.100000000000001" customHeight="1">
      <c r="A54" s="38" t="s">
        <v>193</v>
      </c>
      <c r="B54" s="19">
        <v>0.2</v>
      </c>
      <c r="C54" s="140">
        <v>0.28000000000000003</v>
      </c>
      <c r="D54" s="247">
        <f t="shared" si="34"/>
        <v>3.5323207347227127E-4</v>
      </c>
      <c r="E54" s="215">
        <f t="shared" si="35"/>
        <v>3.3242312715184613E-3</v>
      </c>
      <c r="F54" s="52">
        <f t="shared" si="45"/>
        <v>0.40000000000000008</v>
      </c>
      <c r="H54" s="19">
        <v>0.115</v>
      </c>
      <c r="I54" s="140">
        <v>0.17599999999999999</v>
      </c>
      <c r="J54" s="247">
        <f t="shared" si="36"/>
        <v>5.7800562927221564E-4</v>
      </c>
      <c r="K54" s="215">
        <f t="shared" si="37"/>
        <v>3.5825513465100652E-3</v>
      </c>
      <c r="L54" s="52">
        <f t="shared" si="43"/>
        <v>0.53043478260869548</v>
      </c>
      <c r="N54" s="27">
        <f t="shared" ref="N54" si="65">(H54/B54)*10</f>
        <v>5.75</v>
      </c>
      <c r="O54" s="152">
        <f t="shared" ref="O54" si="66">(I54/C54)*10</f>
        <v>6.2857142857142847</v>
      </c>
      <c r="P54" s="52">
        <f t="shared" ref="P54" si="67">(O54-N54)/N54</f>
        <v>9.3167701863353866E-2</v>
      </c>
    </row>
    <row r="55" spans="1:16" ht="20.100000000000001" customHeight="1" thickBot="1">
      <c r="A55" s="8" t="s">
        <v>17</v>
      </c>
      <c r="B55" s="19">
        <f>B56-SUM(B39:B54)</f>
        <v>3.7099999999999227</v>
      </c>
      <c r="C55" s="140">
        <f>C56-SUM(C39:C54)</f>
        <v>0.46999999999999886</v>
      </c>
      <c r="D55" s="247">
        <f t="shared" si="34"/>
        <v>6.5524549629104954E-3</v>
      </c>
      <c r="E55" s="215">
        <f t="shared" si="35"/>
        <v>5.5799596343345465E-3</v>
      </c>
      <c r="F55" s="52">
        <f t="shared" ref="F55" si="68">(C55-B55)/B55</f>
        <v>-0.8733153638813993</v>
      </c>
      <c r="H55" s="19">
        <f>H56-SUM(H39:H54)</f>
        <v>3.2069999999999936</v>
      </c>
      <c r="I55" s="140">
        <f>I56-SUM(I39:I54)</f>
        <v>0.18999999999999773</v>
      </c>
      <c r="J55" s="247">
        <f t="shared" si="36"/>
        <v>1.611881785283471E-2</v>
      </c>
      <c r="K55" s="215">
        <f t="shared" si="37"/>
        <v>3.8675270218005925E-3</v>
      </c>
      <c r="L55" s="52">
        <f t="shared" ref="L55" si="69">(I55-H55)/H55</f>
        <v>-0.94075459931400118</v>
      </c>
      <c r="N55" s="27">
        <f t="shared" si="46"/>
        <v>8.6442048517521837</v>
      </c>
      <c r="O55" s="152">
        <f t="shared" si="47"/>
        <v>4.0425531914893229</v>
      </c>
      <c r="P55" s="52">
        <f t="shared" si="48"/>
        <v>-0.53233949671265646</v>
      </c>
    </row>
    <row r="56" spans="1:16" ht="26.25" customHeight="1" thickBot="1">
      <c r="A56" s="12" t="s">
        <v>18</v>
      </c>
      <c r="B56" s="17">
        <v>566.20000000000005</v>
      </c>
      <c r="C56" s="145">
        <v>84.23</v>
      </c>
      <c r="D56" s="253">
        <f>SUM(D39:D55)</f>
        <v>0.99999999999999978</v>
      </c>
      <c r="E56" s="254">
        <f>SUM(E39:E55)</f>
        <v>1</v>
      </c>
      <c r="F56" s="57">
        <f t="shared" si="40"/>
        <v>-0.85123631225715291</v>
      </c>
      <c r="G56" s="1"/>
      <c r="H56" s="17">
        <v>198.95999999999998</v>
      </c>
      <c r="I56" s="145">
        <v>49.127000000000002</v>
      </c>
      <c r="J56" s="253">
        <f>SUM(J39:J55)</f>
        <v>1.0000000000000002</v>
      </c>
      <c r="K56" s="254">
        <f>SUM(K39:K55)</f>
        <v>1.0000000000000002</v>
      </c>
      <c r="L56" s="57">
        <f t="shared" si="41"/>
        <v>-0.75308102131081622</v>
      </c>
      <c r="M56" s="1"/>
      <c r="N56" s="29">
        <f t="shared" si="38"/>
        <v>3.5139526669021541</v>
      </c>
      <c r="O56" s="146">
        <f t="shared" si="39"/>
        <v>5.8324824884245521</v>
      </c>
      <c r="P56" s="57">
        <f t="shared" si="8"/>
        <v>0.65980678776939183</v>
      </c>
    </row>
    <row r="58" spans="1:16" ht="15.75" thickBot="1"/>
    <row r="59" spans="1:16">
      <c r="A59" s="463" t="s">
        <v>15</v>
      </c>
      <c r="B59" s="424" t="s">
        <v>1</v>
      </c>
      <c r="C59" s="414"/>
      <c r="D59" s="424" t="s">
        <v>100</v>
      </c>
      <c r="E59" s="414"/>
      <c r="F59" s="130" t="s">
        <v>0</v>
      </c>
      <c r="H59" s="466" t="s">
        <v>19</v>
      </c>
      <c r="I59" s="467"/>
      <c r="J59" s="424" t="s">
        <v>100</v>
      </c>
      <c r="K59" s="419"/>
      <c r="L59" s="130" t="s">
        <v>0</v>
      </c>
      <c r="N59" s="413" t="s">
        <v>22</v>
      </c>
      <c r="O59" s="414"/>
      <c r="P59" s="130" t="s">
        <v>0</v>
      </c>
    </row>
    <row r="60" spans="1:16">
      <c r="A60" s="464"/>
      <c r="B60" s="425" t="str">
        <f>B5</f>
        <v>jan</v>
      </c>
      <c r="C60" s="416"/>
      <c r="D60" s="425" t="str">
        <f>B5</f>
        <v>jan</v>
      </c>
      <c r="E60" s="416"/>
      <c r="F60" s="131" t="str">
        <f>F37</f>
        <v>2026/2025</v>
      </c>
      <c r="H60" s="411" t="str">
        <f>B5</f>
        <v>jan</v>
      </c>
      <c r="I60" s="416"/>
      <c r="J60" s="425" t="str">
        <f>B5</f>
        <v>jan</v>
      </c>
      <c r="K60" s="412"/>
      <c r="L60" s="131" t="str">
        <f>L37</f>
        <v>2026/2025</v>
      </c>
      <c r="N60" s="411" t="str">
        <f>B5</f>
        <v>jan</v>
      </c>
      <c r="O60" s="412"/>
      <c r="P60" s="131" t="str">
        <f>P37</f>
        <v>2026/2025</v>
      </c>
    </row>
    <row r="61" spans="1:16" ht="19.5" customHeight="1" thickBot="1">
      <c r="A61" s="465"/>
      <c r="B61" s="99">
        <f>B6</f>
        <v>2025</v>
      </c>
      <c r="C61" s="134">
        <f>C6</f>
        <v>2026</v>
      </c>
      <c r="D61" s="99">
        <f>B6</f>
        <v>2025</v>
      </c>
      <c r="E61" s="134">
        <f>C6</f>
        <v>2026</v>
      </c>
      <c r="F61" s="132" t="s">
        <v>1</v>
      </c>
      <c r="H61" s="25">
        <f>B6</f>
        <v>2025</v>
      </c>
      <c r="I61" s="134">
        <f>C6</f>
        <v>2026</v>
      </c>
      <c r="J61" s="99">
        <f>B6</f>
        <v>2025</v>
      </c>
      <c r="K61" s="134">
        <f>C6</f>
        <v>2026</v>
      </c>
      <c r="L61" s="259">
        <v>1000</v>
      </c>
      <c r="N61" s="25">
        <f>B6</f>
        <v>2025</v>
      </c>
      <c r="O61" s="134">
        <f>C6</f>
        <v>2026</v>
      </c>
      <c r="P61" s="132"/>
    </row>
    <row r="62" spans="1:16" ht="20.100000000000001" customHeight="1">
      <c r="A62" s="38" t="s">
        <v>183</v>
      </c>
      <c r="B62" s="39">
        <v>59.71</v>
      </c>
      <c r="C62" s="147">
        <v>945.9799999999999</v>
      </c>
      <c r="D62" s="247">
        <f t="shared" ref="D62:D83" si="70">B62/$B$84</f>
        <v>0.10775255350633417</v>
      </c>
      <c r="E62" s="246">
        <f t="shared" ref="E62:E83" si="71">C62/$C$84</f>
        <v>0.48062228183554867</v>
      </c>
      <c r="F62" s="52">
        <f t="shared" ref="F62:F83" si="72">(C62-B62)/B62</f>
        <v>14.842907385697536</v>
      </c>
      <c r="H62" s="19">
        <v>114.075</v>
      </c>
      <c r="I62" s="147">
        <v>416.66100000000006</v>
      </c>
      <c r="J62" s="245">
        <f t="shared" ref="J62:J84" si="73">H62/$H$84</f>
        <v>0.2251065593180204</v>
      </c>
      <c r="K62" s="246">
        <f t="shared" ref="K62:K84" si="74">I62/$I$84</f>
        <v>0.46512414518322059</v>
      </c>
      <c r="L62" s="52">
        <f t="shared" ref="L62:L81" si="75">(I62-H62)/H62</f>
        <v>2.6525180802103883</v>
      </c>
      <c r="N62" s="40">
        <f t="shared" ref="N62" si="76">(H62/B62)*10</f>
        <v>19.104840060291409</v>
      </c>
      <c r="O62" s="143">
        <f t="shared" ref="O62" si="77">(I62/C62)*10</f>
        <v>4.4045434364362892</v>
      </c>
      <c r="P62" s="52">
        <f t="shared" ref="P62" si="78">(O62-N62)/N62</f>
        <v>-0.7694540533950377</v>
      </c>
    </row>
    <row r="63" spans="1:16" ht="20.100000000000001" customHeight="1">
      <c r="A63" s="38" t="s">
        <v>179</v>
      </c>
      <c r="B63" s="19">
        <v>118.98</v>
      </c>
      <c r="C63" s="140">
        <v>492.07999999999993</v>
      </c>
      <c r="D63" s="247">
        <f t="shared" si="70"/>
        <v>0.21471108384162851</v>
      </c>
      <c r="E63" s="215">
        <f t="shared" si="71"/>
        <v>0.25001016136243553</v>
      </c>
      <c r="F63" s="52">
        <f t="shared" si="72"/>
        <v>3.1358211464111605</v>
      </c>
      <c r="H63" s="19">
        <v>48.300999999999995</v>
      </c>
      <c r="I63" s="140">
        <v>142.113</v>
      </c>
      <c r="J63" s="214">
        <f t="shared" si="73"/>
        <v>9.5313363327808043E-2</v>
      </c>
      <c r="K63" s="215">
        <f t="shared" si="74"/>
        <v>0.1586426078860825</v>
      </c>
      <c r="L63" s="52">
        <f t="shared" si="75"/>
        <v>1.9422372207614753</v>
      </c>
      <c r="N63" s="40">
        <f t="shared" ref="N63:N64" si="79">(H63/B63)*10</f>
        <v>4.0595898470331147</v>
      </c>
      <c r="O63" s="143">
        <f t="shared" ref="O63:O64" si="80">(I63/C63)*10</f>
        <v>2.8880060152820688</v>
      </c>
      <c r="P63" s="52">
        <f t="shared" si="8"/>
        <v>-0.2885966011091684</v>
      </c>
    </row>
    <row r="64" spans="1:16" ht="20.100000000000001" customHeight="1">
      <c r="A64" s="38" t="s">
        <v>189</v>
      </c>
      <c r="B64" s="19">
        <v>32.15</v>
      </c>
      <c r="C64" s="140">
        <v>18.420000000000002</v>
      </c>
      <c r="D64" s="247">
        <f t="shared" si="70"/>
        <v>5.8017829429386089E-2</v>
      </c>
      <c r="E64" s="215">
        <f t="shared" si="71"/>
        <v>9.3586148030728004E-3</v>
      </c>
      <c r="F64" s="52">
        <f t="shared" si="72"/>
        <v>-0.42706065318818032</v>
      </c>
      <c r="H64" s="19">
        <v>169.90800000000002</v>
      </c>
      <c r="I64" s="140">
        <v>108.22199999999999</v>
      </c>
      <c r="J64" s="214">
        <f t="shared" si="73"/>
        <v>0.33528297418896524</v>
      </c>
      <c r="K64" s="215">
        <f t="shared" si="74"/>
        <v>0.12080963958714276</v>
      </c>
      <c r="L64" s="52">
        <f t="shared" si="75"/>
        <v>-0.36305530051557322</v>
      </c>
      <c r="N64" s="40">
        <f t="shared" si="79"/>
        <v>52.848522550544331</v>
      </c>
      <c r="O64" s="143">
        <f t="shared" si="80"/>
        <v>58.752442996742658</v>
      </c>
      <c r="P64" s="52">
        <f t="shared" si="8"/>
        <v>0.11171401131510947</v>
      </c>
    </row>
    <row r="65" spans="1:16" ht="20.100000000000001" customHeight="1">
      <c r="A65" s="38" t="s">
        <v>178</v>
      </c>
      <c r="B65" s="19">
        <v>42.32</v>
      </c>
      <c r="C65" s="140">
        <v>91.97999999999999</v>
      </c>
      <c r="D65" s="247">
        <f t="shared" si="70"/>
        <v>7.6370592269101686E-2</v>
      </c>
      <c r="E65" s="215">
        <f t="shared" si="71"/>
        <v>4.6732105840751145E-2</v>
      </c>
      <c r="F65" s="52">
        <f t="shared" si="72"/>
        <v>1.1734404536862002</v>
      </c>
      <c r="H65" s="19">
        <v>21.422000000000004</v>
      </c>
      <c r="I65" s="140">
        <v>34.975999999999999</v>
      </c>
      <c r="J65" s="214">
        <f t="shared" si="73"/>
        <v>4.2272476122819494E-2</v>
      </c>
      <c r="K65" s="215">
        <f t="shared" si="74"/>
        <v>3.9044168045313382E-2</v>
      </c>
      <c r="L65" s="52">
        <f t="shared" si="75"/>
        <v>0.6327140323032393</v>
      </c>
      <c r="N65" s="40">
        <f t="shared" ref="N65:N67" si="81">(H65/B65)*10</f>
        <v>5.0619092627599249</v>
      </c>
      <c r="O65" s="143">
        <f t="shared" ref="O65:O67" si="82">(I65/C65)*10</f>
        <v>3.8025657751685156</v>
      </c>
      <c r="P65" s="52">
        <f t="shared" ref="P65:P67" si="83">(O65-N65)/N65</f>
        <v>-0.24878823823577834</v>
      </c>
    </row>
    <row r="66" spans="1:16" ht="20.100000000000001" customHeight="1">
      <c r="A66" s="38" t="s">
        <v>197</v>
      </c>
      <c r="B66" s="19">
        <v>7.2</v>
      </c>
      <c r="C66" s="140">
        <v>54.54</v>
      </c>
      <c r="D66" s="247">
        <f t="shared" si="70"/>
        <v>1.2993106435196885E-2</v>
      </c>
      <c r="E66" s="215">
        <f t="shared" si="71"/>
        <v>2.7710035361541287E-2</v>
      </c>
      <c r="F66" s="52">
        <f>(C65-B65)/B65</f>
        <v>1.1734404536862002</v>
      </c>
      <c r="H66" s="19">
        <v>8.375</v>
      </c>
      <c r="I66" s="140">
        <v>29.189</v>
      </c>
      <c r="J66" s="214">
        <f t="shared" si="73"/>
        <v>1.652656089667693E-2</v>
      </c>
      <c r="K66" s="215">
        <f t="shared" si="74"/>
        <v>3.2584063960277118E-2</v>
      </c>
      <c r="L66" s="52">
        <f t="shared" si="75"/>
        <v>2.4852537313432834</v>
      </c>
      <c r="N66" s="40">
        <f t="shared" ref="N66" si="84">(H66/B66)*10</f>
        <v>11.631944444444445</v>
      </c>
      <c r="O66" s="143">
        <f t="shared" ref="O66" si="85">(I66/C66)*10</f>
        <v>5.3518518518518521</v>
      </c>
      <c r="P66" s="52">
        <f t="shared" ref="P66" si="86">(O66-N66)/N66</f>
        <v>-0.53990049751243785</v>
      </c>
    </row>
    <row r="67" spans="1:16" ht="20.100000000000001" customHeight="1">
      <c r="A67" s="38" t="s">
        <v>212</v>
      </c>
      <c r="B67" s="19">
        <v>5.1899999999999995</v>
      </c>
      <c r="C67" s="140">
        <v>77.27</v>
      </c>
      <c r="D67" s="247">
        <f t="shared" si="70"/>
        <v>9.3658642220377543E-3</v>
      </c>
      <c r="E67" s="215">
        <f t="shared" si="71"/>
        <v>3.9258423769459025E-2</v>
      </c>
      <c r="F67" s="52">
        <f t="shared" si="72"/>
        <v>13.888246628131022</v>
      </c>
      <c r="H67" s="19">
        <v>3.05</v>
      </c>
      <c r="I67" s="140">
        <v>24.204000000000001</v>
      </c>
      <c r="J67" s="214">
        <f t="shared" si="73"/>
        <v>6.0186281474465236E-3</v>
      </c>
      <c r="K67" s="215">
        <f t="shared" si="74"/>
        <v>2.7019243005740084E-2</v>
      </c>
      <c r="L67" s="52">
        <f t="shared" si="75"/>
        <v>6.9357377049180329</v>
      </c>
      <c r="N67" s="40">
        <f t="shared" si="81"/>
        <v>5.8766859344894034</v>
      </c>
      <c r="O67" s="143">
        <f t="shared" si="82"/>
        <v>3.1323929079849879</v>
      </c>
      <c r="P67" s="52">
        <f t="shared" si="83"/>
        <v>-0.46697969860845623</v>
      </c>
    </row>
    <row r="68" spans="1:16" ht="20.100000000000001" customHeight="1">
      <c r="A68" s="38" t="s">
        <v>175</v>
      </c>
      <c r="B68" s="19">
        <v>84.060000000000016</v>
      </c>
      <c r="C68" s="140">
        <v>37.130000000000003</v>
      </c>
      <c r="D68" s="247">
        <f t="shared" si="70"/>
        <v>0.15169451763092365</v>
      </c>
      <c r="E68" s="215">
        <f t="shared" si="71"/>
        <v>1.8864569361459995E-2</v>
      </c>
      <c r="F68" s="52">
        <f t="shared" si="72"/>
        <v>-0.55829169640732812</v>
      </c>
      <c r="H68" s="19">
        <v>50.942</v>
      </c>
      <c r="I68" s="140">
        <v>24.152999999999999</v>
      </c>
      <c r="J68" s="214">
        <f t="shared" si="73"/>
        <v>0.10052490330728552</v>
      </c>
      <c r="K68" s="215">
        <f t="shared" si="74"/>
        <v>2.6962311036094869E-2</v>
      </c>
      <c r="L68" s="52">
        <f t="shared" si="75"/>
        <v>-0.52587256095167056</v>
      </c>
      <c r="N68" s="40">
        <f t="shared" ref="N68" si="87">(H68/B68)*10</f>
        <v>6.060195098738995</v>
      </c>
      <c r="O68" s="143">
        <f t="shared" ref="O68:O69" si="88">(I68/C68)*10</f>
        <v>6.5049824939402088</v>
      </c>
      <c r="P68" s="52">
        <f t="shared" ref="P68" si="89">(O68-N68)/N68</f>
        <v>7.3394897021345912E-2</v>
      </c>
    </row>
    <row r="69" spans="1:16" ht="20.100000000000001" customHeight="1">
      <c r="A69" s="38" t="s">
        <v>242</v>
      </c>
      <c r="B69" s="19"/>
      <c r="C69" s="140">
        <v>78.12</v>
      </c>
      <c r="D69" s="247">
        <f t="shared" si="70"/>
        <v>0</v>
      </c>
      <c r="E69" s="215">
        <f t="shared" si="71"/>
        <v>3.9690281672966732E-2</v>
      </c>
      <c r="F69" s="52"/>
      <c r="H69" s="19"/>
      <c r="I69" s="140">
        <v>18.748999999999999</v>
      </c>
      <c r="J69" s="214">
        <f t="shared" si="73"/>
        <v>0</v>
      </c>
      <c r="K69" s="215">
        <f t="shared" si="74"/>
        <v>2.0929754879962851E-2</v>
      </c>
      <c r="L69" s="52"/>
      <c r="N69" s="40"/>
      <c r="O69" s="143">
        <f t="shared" si="88"/>
        <v>2.4000256016385046</v>
      </c>
      <c r="P69" s="52"/>
    </row>
    <row r="70" spans="1:16" ht="20.100000000000001" customHeight="1">
      <c r="A70" s="38" t="s">
        <v>176</v>
      </c>
      <c r="B70" s="19">
        <v>13.03</v>
      </c>
      <c r="C70" s="140">
        <v>14.88</v>
      </c>
      <c r="D70" s="247">
        <f t="shared" si="70"/>
        <v>2.3513913451474362E-2</v>
      </c>
      <c r="E70" s="215">
        <f t="shared" si="71"/>
        <v>7.5600536519936628E-3</v>
      </c>
      <c r="F70" s="52">
        <f t="shared" si="72"/>
        <v>0.14198004604758263</v>
      </c>
      <c r="H70" s="19">
        <v>6.56</v>
      </c>
      <c r="I70" s="140">
        <v>17.423999999999999</v>
      </c>
      <c r="J70" s="214">
        <f t="shared" si="73"/>
        <v>1.2944983818770227E-2</v>
      </c>
      <c r="K70" s="215">
        <f t="shared" si="74"/>
        <v>1.9450639982317601E-2</v>
      </c>
      <c r="L70" s="52">
        <f t="shared" si="75"/>
        <v>1.6560975609756099</v>
      </c>
      <c r="N70" s="40">
        <f t="shared" ref="N70:N71" si="90">(H70/B70)*10</f>
        <v>5.0345356868764393</v>
      </c>
      <c r="O70" s="143">
        <f t="shared" ref="O70:O71" si="91">(I70/C70)*10</f>
        <v>11.709677419354838</v>
      </c>
      <c r="P70" s="52">
        <f t="shared" ref="P70:P71" si="92">(O70-N70)/N70</f>
        <v>1.3258703776553893</v>
      </c>
    </row>
    <row r="71" spans="1:16" ht="20.100000000000001" customHeight="1">
      <c r="A71" s="38" t="s">
        <v>184</v>
      </c>
      <c r="B71" s="19">
        <v>10.56</v>
      </c>
      <c r="C71" s="140">
        <v>21.6</v>
      </c>
      <c r="D71" s="247">
        <f t="shared" si="70"/>
        <v>1.9056556104955432E-2</v>
      </c>
      <c r="E71" s="215">
        <f t="shared" si="71"/>
        <v>1.0974271430313383E-2</v>
      </c>
      <c r="F71" s="52">
        <f t="shared" si="72"/>
        <v>1.0454545454545454</v>
      </c>
      <c r="H71" s="19">
        <v>6.3239999999999998</v>
      </c>
      <c r="I71" s="140">
        <v>16.773</v>
      </c>
      <c r="J71" s="214">
        <f t="shared" si="73"/>
        <v>1.2479280132607153E-2</v>
      </c>
      <c r="K71" s="215">
        <f t="shared" si="74"/>
        <v>1.8723920134493408E-2</v>
      </c>
      <c r="L71" s="52">
        <f t="shared" si="75"/>
        <v>1.6522770398481974</v>
      </c>
      <c r="N71" s="40">
        <f t="shared" si="90"/>
        <v>5.9886363636363633</v>
      </c>
      <c r="O71" s="143">
        <f t="shared" si="91"/>
        <v>7.7652777777777775</v>
      </c>
      <c r="P71" s="52">
        <f t="shared" si="92"/>
        <v>0.29666877503689648</v>
      </c>
    </row>
    <row r="72" spans="1:16" ht="20.100000000000001" customHeight="1">
      <c r="A72" s="38" t="s">
        <v>198</v>
      </c>
      <c r="B72" s="19">
        <v>36.85</v>
      </c>
      <c r="C72" s="140">
        <v>41.43</v>
      </c>
      <c r="D72" s="247">
        <f t="shared" si="70"/>
        <v>6.6499440574584054E-2</v>
      </c>
      <c r="E72" s="215">
        <f t="shared" si="71"/>
        <v>2.1049262285087193E-2</v>
      </c>
      <c r="F72" s="52">
        <f t="shared" si="72"/>
        <v>0.12428765264586154</v>
      </c>
      <c r="H72" s="19">
        <v>7.649</v>
      </c>
      <c r="I72" s="140">
        <v>10.189999999999998</v>
      </c>
      <c r="J72" s="214">
        <f t="shared" si="73"/>
        <v>1.5093930065514249E-2</v>
      </c>
      <c r="K72" s="215">
        <f t="shared" si="74"/>
        <v>1.1375230797739687E-2</v>
      </c>
      <c r="L72" s="52">
        <f t="shared" si="75"/>
        <v>0.33220028761929632</v>
      </c>
      <c r="N72" s="40">
        <f t="shared" ref="N72:N73" si="93">(H72/B72)*10</f>
        <v>2.0757123473541386</v>
      </c>
      <c r="O72" s="143">
        <f t="shared" ref="O72:O73" si="94">(I72/C72)*10</f>
        <v>2.4595703596427705</v>
      </c>
      <c r="P72" s="52">
        <f t="shared" ref="P72:P73" si="95">(O72-N72)/N72</f>
        <v>0.18492832726939581</v>
      </c>
    </row>
    <row r="73" spans="1:16" ht="20.100000000000001" customHeight="1">
      <c r="A73" s="38" t="s">
        <v>243</v>
      </c>
      <c r="B73" s="19">
        <v>2.38</v>
      </c>
      <c r="C73" s="140">
        <v>2.29</v>
      </c>
      <c r="D73" s="247">
        <f t="shared" si="70"/>
        <v>4.2949435160789702E-3</v>
      </c>
      <c r="E73" s="215">
        <f t="shared" si="71"/>
        <v>1.163475998861928E-3</v>
      </c>
      <c r="F73" s="52">
        <f t="shared" si="72"/>
        <v>-3.781512605042011E-2</v>
      </c>
      <c r="H73" s="19">
        <v>10.92</v>
      </c>
      <c r="I73" s="140">
        <v>9.327</v>
      </c>
      <c r="J73" s="214">
        <f t="shared" si="73"/>
        <v>2.1548662088562636E-2</v>
      </c>
      <c r="K73" s="215">
        <f t="shared" si="74"/>
        <v>1.0411852566292255E-2</v>
      </c>
      <c r="L73" s="52">
        <f t="shared" si="75"/>
        <v>-0.14587912087912089</v>
      </c>
      <c r="N73" s="40">
        <f t="shared" si="93"/>
        <v>45.882352941176478</v>
      </c>
      <c r="O73" s="143">
        <f t="shared" si="94"/>
        <v>40.729257641921393</v>
      </c>
      <c r="P73" s="52">
        <f t="shared" si="95"/>
        <v>-0.11231105139402107</v>
      </c>
    </row>
    <row r="74" spans="1:16" ht="20.100000000000001" customHeight="1">
      <c r="A74" s="38" t="s">
        <v>231</v>
      </c>
      <c r="B74" s="19"/>
      <c r="C74" s="140">
        <v>6.3000000000000007</v>
      </c>
      <c r="D74" s="247">
        <f t="shared" si="70"/>
        <v>0</v>
      </c>
      <c r="E74" s="215">
        <f t="shared" si="71"/>
        <v>3.2008291671747368E-3</v>
      </c>
      <c r="F74" s="52"/>
      <c r="H74" s="19"/>
      <c r="I74" s="140">
        <v>8.23</v>
      </c>
      <c r="J74" s="214">
        <f t="shared" si="73"/>
        <v>0</v>
      </c>
      <c r="K74" s="215">
        <f t="shared" si="74"/>
        <v>9.1872570623550195E-3</v>
      </c>
      <c r="L74" s="52"/>
      <c r="N74" s="40"/>
      <c r="O74" s="143">
        <f t="shared" ref="O74:O81" si="96">(I74/C74)*10</f>
        <v>13.063492063492063</v>
      </c>
      <c r="P74" s="52"/>
    </row>
    <row r="75" spans="1:16" ht="20.100000000000001" customHeight="1">
      <c r="A75" s="38" t="s">
        <v>211</v>
      </c>
      <c r="B75" s="19"/>
      <c r="C75" s="140">
        <v>16.560000000000002</v>
      </c>
      <c r="D75" s="247">
        <f t="shared" si="70"/>
        <v>0</v>
      </c>
      <c r="E75" s="215">
        <f t="shared" si="71"/>
        <v>8.4136080965735941E-3</v>
      </c>
      <c r="F75" s="52"/>
      <c r="H75" s="19"/>
      <c r="I75" s="140">
        <v>6.1539999999999999</v>
      </c>
      <c r="J75" s="214">
        <f t="shared" si="73"/>
        <v>0</v>
      </c>
      <c r="K75" s="215">
        <f t="shared" si="74"/>
        <v>6.8697910038557457E-3</v>
      </c>
      <c r="L75" s="52"/>
      <c r="N75" s="40"/>
      <c r="O75" s="143">
        <f t="shared" si="96"/>
        <v>3.7161835748792265</v>
      </c>
      <c r="P75" s="52"/>
    </row>
    <row r="76" spans="1:16" ht="20.100000000000001" customHeight="1">
      <c r="A76" s="38" t="s">
        <v>192</v>
      </c>
      <c r="B76" s="19">
        <v>17.400000000000002</v>
      </c>
      <c r="C76" s="140">
        <v>9.1199999999999992</v>
      </c>
      <c r="D76" s="247">
        <f t="shared" si="70"/>
        <v>3.1400007218392478E-2</v>
      </c>
      <c r="E76" s="215">
        <f t="shared" si="71"/>
        <v>4.633581270576761E-3</v>
      </c>
      <c r="F76" s="52">
        <f t="shared" si="72"/>
        <v>-0.47586206896551736</v>
      </c>
      <c r="H76" s="19">
        <v>8.395999999999999</v>
      </c>
      <c r="I76" s="140">
        <v>4.1050000000000004</v>
      </c>
      <c r="J76" s="214">
        <f t="shared" si="73"/>
        <v>1.6568000631462625E-2</v>
      </c>
      <c r="K76" s="215">
        <f t="shared" si="74"/>
        <v>4.5824653998745276E-3</v>
      </c>
      <c r="L76" s="52">
        <f t="shared" si="75"/>
        <v>-0.51107670319199605</v>
      </c>
      <c r="N76" s="40">
        <f t="shared" ref="N76:N81" si="97">(H76/B76)*10</f>
        <v>4.8252873563218381</v>
      </c>
      <c r="O76" s="143">
        <f t="shared" si="96"/>
        <v>4.5010964912280711</v>
      </c>
      <c r="P76" s="52">
        <f t="shared" ref="P76:P81" si="98">(O76-N76)/N76</f>
        <v>-6.7185815300518675E-2</v>
      </c>
    </row>
    <row r="77" spans="1:16" ht="20.100000000000001" customHeight="1">
      <c r="A77" s="38" t="s">
        <v>228</v>
      </c>
      <c r="B77" s="19"/>
      <c r="C77" s="140">
        <v>10.35</v>
      </c>
      <c r="D77" s="247">
        <f t="shared" si="70"/>
        <v>0</v>
      </c>
      <c r="E77" s="215">
        <f t="shared" si="71"/>
        <v>5.2585050603584952E-3</v>
      </c>
      <c r="F77" s="52"/>
      <c r="H77" s="19"/>
      <c r="I77" s="140">
        <v>4.0089999999999995</v>
      </c>
      <c r="J77" s="214">
        <f t="shared" si="73"/>
        <v>0</v>
      </c>
      <c r="K77" s="215">
        <f t="shared" si="74"/>
        <v>4.475299339365889E-3</v>
      </c>
      <c r="L77" s="52"/>
      <c r="N77" s="40"/>
      <c r="O77" s="143">
        <f t="shared" si="96"/>
        <v>3.873429951690821</v>
      </c>
      <c r="P77" s="52"/>
    </row>
    <row r="78" spans="1:16" ht="20.100000000000001" customHeight="1">
      <c r="A78" s="38" t="s">
        <v>177</v>
      </c>
      <c r="B78" s="19">
        <v>7.8500000000000005</v>
      </c>
      <c r="C78" s="140">
        <v>3.85</v>
      </c>
      <c r="D78" s="247">
        <f t="shared" si="70"/>
        <v>1.4166095210596604E-2</v>
      </c>
      <c r="E78" s="215">
        <f t="shared" si="71"/>
        <v>1.9560622688290057E-3</v>
      </c>
      <c r="F78" s="52">
        <f t="shared" si="72"/>
        <v>-0.50955414012738853</v>
      </c>
      <c r="H78" s="19">
        <v>5.6179999999999994</v>
      </c>
      <c r="I78" s="140">
        <v>3.6979999999999995</v>
      </c>
      <c r="J78" s="214">
        <f t="shared" si="73"/>
        <v>1.1086115715526087E-2</v>
      </c>
      <c r="K78" s="215">
        <f t="shared" si="74"/>
        <v>4.1281259558431172E-3</v>
      </c>
      <c r="L78" s="52">
        <f t="shared" si="75"/>
        <v>-0.34175863296546816</v>
      </c>
      <c r="N78" s="40">
        <f t="shared" si="97"/>
        <v>7.1566878980891708</v>
      </c>
      <c r="O78" s="143">
        <f t="shared" si="96"/>
        <v>9.6051948051948024</v>
      </c>
      <c r="P78" s="52">
        <f t="shared" si="98"/>
        <v>0.3421285016158635</v>
      </c>
    </row>
    <row r="79" spans="1:16" ht="20.100000000000001" customHeight="1">
      <c r="A79" s="38" t="s">
        <v>244</v>
      </c>
      <c r="B79" s="19">
        <v>0.02</v>
      </c>
      <c r="C79" s="140">
        <v>24.28</v>
      </c>
      <c r="D79" s="247">
        <f t="shared" si="70"/>
        <v>3.609196231999135E-5</v>
      </c>
      <c r="E79" s="215">
        <f t="shared" si="71"/>
        <v>1.2335893996667079E-2</v>
      </c>
      <c r="F79" s="52">
        <f t="shared" si="72"/>
        <v>1213</v>
      </c>
      <c r="H79" s="19">
        <v>0.06</v>
      </c>
      <c r="I79" s="140">
        <v>3.1050000000000004</v>
      </c>
      <c r="J79" s="214">
        <f t="shared" si="73"/>
        <v>1.1839924224484964E-4</v>
      </c>
      <c r="K79" s="215">
        <f t="shared" si="74"/>
        <v>3.466152269576226E-3</v>
      </c>
      <c r="L79" s="52">
        <f t="shared" si="75"/>
        <v>50.750000000000007</v>
      </c>
      <c r="N79" s="40">
        <f t="shared" si="97"/>
        <v>30</v>
      </c>
      <c r="O79" s="143">
        <f t="shared" si="96"/>
        <v>1.2788303130148271</v>
      </c>
      <c r="P79" s="52">
        <f t="shared" si="98"/>
        <v>-0.9573723228995058</v>
      </c>
    </row>
    <row r="80" spans="1:16" ht="20.100000000000001" customHeight="1">
      <c r="A80" s="38" t="s">
        <v>210</v>
      </c>
      <c r="B80" s="19"/>
      <c r="C80" s="140">
        <v>0.04</v>
      </c>
      <c r="D80" s="247">
        <f t="shared" si="70"/>
        <v>0</v>
      </c>
      <c r="E80" s="215">
        <f t="shared" si="71"/>
        <v>2.0322724870950708E-5</v>
      </c>
      <c r="F80" s="52"/>
      <c r="H80" s="19"/>
      <c r="I80" s="140">
        <v>2.9</v>
      </c>
      <c r="J80" s="214">
        <f t="shared" si="73"/>
        <v>0</v>
      </c>
      <c r="K80" s="215">
        <f t="shared" si="74"/>
        <v>3.2373080778650737E-3</v>
      </c>
      <c r="L80" s="52"/>
      <c r="N80" s="40"/>
      <c r="O80" s="143">
        <f t="shared" si="96"/>
        <v>725</v>
      </c>
      <c r="P80" s="52"/>
    </row>
    <row r="81" spans="1:16" ht="20.100000000000001" customHeight="1">
      <c r="A81" s="38" t="s">
        <v>218</v>
      </c>
      <c r="B81" s="19">
        <v>17.96</v>
      </c>
      <c r="C81" s="140">
        <v>3.29</v>
      </c>
      <c r="D81" s="247">
        <f t="shared" si="70"/>
        <v>3.2410582163352228E-2</v>
      </c>
      <c r="E81" s="215">
        <f t="shared" si="71"/>
        <v>1.6715441206356955E-3</v>
      </c>
      <c r="F81" s="52">
        <f t="shared" si="72"/>
        <v>-0.81681514476614703</v>
      </c>
      <c r="H81" s="19">
        <v>13.102</v>
      </c>
      <c r="I81" s="140">
        <v>2.6720000000000002</v>
      </c>
      <c r="J81" s="214">
        <f t="shared" si="73"/>
        <v>2.5854447864867004E-2</v>
      </c>
      <c r="K81" s="215">
        <f t="shared" si="74"/>
        <v>2.9827886841570614E-3</v>
      </c>
      <c r="L81" s="52">
        <f t="shared" si="75"/>
        <v>-0.7960616699740497</v>
      </c>
      <c r="N81" s="40">
        <f t="shared" si="97"/>
        <v>7.2951002227171493</v>
      </c>
      <c r="O81" s="143">
        <f t="shared" si="96"/>
        <v>8.1215805471124618</v>
      </c>
      <c r="P81" s="52">
        <f t="shared" si="98"/>
        <v>0.11329252500488332</v>
      </c>
    </row>
    <row r="82" spans="1:16" ht="20.100000000000001" customHeight="1">
      <c r="A82" s="38" t="s">
        <v>194</v>
      </c>
      <c r="B82" s="19">
        <v>1.58</v>
      </c>
      <c r="C82" s="140">
        <v>3.4800000000000004</v>
      </c>
      <c r="D82" s="247">
        <f t="shared" si="70"/>
        <v>2.8512650232793164E-3</v>
      </c>
      <c r="E82" s="215">
        <f t="shared" si="71"/>
        <v>1.7680770637727116E-3</v>
      </c>
      <c r="F82" s="52">
        <f t="shared" si="72"/>
        <v>1.2025316455696204</v>
      </c>
      <c r="H82" s="19">
        <v>1.21</v>
      </c>
      <c r="I82" s="140">
        <v>2.6659999999999999</v>
      </c>
      <c r="J82" s="214">
        <f t="shared" si="73"/>
        <v>2.3877180519378013E-3</v>
      </c>
      <c r="K82" s="215">
        <f t="shared" si="74"/>
        <v>2.9760908053752711E-3</v>
      </c>
      <c r="L82" s="52">
        <f t="shared" ref="L82" si="99">(I82-H82)/H82</f>
        <v>1.203305785123967</v>
      </c>
      <c r="N82" s="40">
        <f t="shared" ref="N82" si="100">(H82/B82)*10</f>
        <v>7.6582278481012658</v>
      </c>
      <c r="O82" s="143">
        <f t="shared" ref="O82" si="101">(I82/C82)*10</f>
        <v>7.6609195402298838</v>
      </c>
      <c r="P82" s="52">
        <f t="shared" ref="P82" si="102">(O82-N82)/N82</f>
        <v>3.5147715398482624E-4</v>
      </c>
    </row>
    <row r="83" spans="1:16" ht="20.100000000000001" customHeight="1" thickBot="1">
      <c r="A83" s="8" t="s">
        <v>17</v>
      </c>
      <c r="B83" s="19">
        <f>B84-SUM(B62:B82)</f>
        <v>96.89999999999992</v>
      </c>
      <c r="C83" s="140">
        <f>C84-SUM(C62:C82)</f>
        <v>15.249999999999545</v>
      </c>
      <c r="D83" s="247">
        <f t="shared" si="70"/>
        <v>0.17486555744035792</v>
      </c>
      <c r="E83" s="215">
        <f t="shared" si="71"/>
        <v>7.748038857049726E-3</v>
      </c>
      <c r="F83" s="52">
        <f t="shared" si="72"/>
        <v>-0.84262125902993235</v>
      </c>
      <c r="H83" s="19">
        <f>H84-SUM(H62:H82)</f>
        <v>30.8479999999999</v>
      </c>
      <c r="I83" s="140">
        <f>I84-SUM(I62:I82)</f>
        <v>6.2859999999998308</v>
      </c>
      <c r="J83" s="214">
        <f t="shared" si="73"/>
        <v>6.0872997079485167E-2</v>
      </c>
      <c r="K83" s="215">
        <f t="shared" si="74"/>
        <v>7.0171443370549329E-3</v>
      </c>
      <c r="L83" s="52">
        <f t="shared" ref="L83" si="103">(I83-H83)/H83</f>
        <v>-0.79622665975104212</v>
      </c>
      <c r="N83" s="40">
        <f t="shared" ref="N83" si="104">(H83/B83)*10</f>
        <v>3.1834881320949355</v>
      </c>
      <c r="O83" s="143">
        <f t="shared" ref="O83" si="105">(I83/C83)*10</f>
        <v>4.1219672131147664</v>
      </c>
      <c r="P83" s="52">
        <f t="shared" ref="P83" si="106">(O83-N83)/N83</f>
        <v>0.29479584722128449</v>
      </c>
    </row>
    <row r="84" spans="1:16" ht="26.25" customHeight="1" thickBot="1">
      <c r="A84" s="12" t="s">
        <v>18</v>
      </c>
      <c r="B84" s="17">
        <v>554.13999999999987</v>
      </c>
      <c r="C84" s="145">
        <v>1968.2399999999991</v>
      </c>
      <c r="D84" s="243">
        <f>SUM(D62:D83)</f>
        <v>1.0000000000000002</v>
      </c>
      <c r="E84" s="244">
        <f>SUM(E62:E83)</f>
        <v>1.0000000000000002</v>
      </c>
      <c r="F84" s="57">
        <f>(C84-B84)/B84</f>
        <v>2.5518821958349869</v>
      </c>
      <c r="G84" s="1"/>
      <c r="H84" s="17">
        <v>506.75999999999993</v>
      </c>
      <c r="I84" s="145">
        <v>895.80599999999993</v>
      </c>
      <c r="J84" s="255">
        <f t="shared" si="73"/>
        <v>1</v>
      </c>
      <c r="K84" s="244">
        <f t="shared" si="74"/>
        <v>1</v>
      </c>
      <c r="L84" s="57">
        <f>(I84-H84)/H84</f>
        <v>0.76771252663982958</v>
      </c>
      <c r="M84" s="1"/>
      <c r="N84" s="37">
        <f t="shared" ref="N84:O84" si="107">(H84/B84)*10</f>
        <v>9.1449814126394067</v>
      </c>
      <c r="O84" s="150">
        <f t="shared" si="107"/>
        <v>4.5513047189367164</v>
      </c>
      <c r="P84" s="57">
        <f>(O84-N84)/N84</f>
        <v>-0.5023166791081396</v>
      </c>
    </row>
  </sheetData>
  <mergeCells count="33"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F39:F56 L39:L56 P39:P56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>
      <c r="A1" s="4" t="s">
        <v>108</v>
      </c>
    </row>
    <row r="2" spans="1:18" ht="15.75" thickBot="1"/>
    <row r="3" spans="1:18">
      <c r="A3" s="420" t="s">
        <v>16</v>
      </c>
      <c r="B3" s="421"/>
      <c r="C3" s="421"/>
      <c r="D3" s="424" t="s">
        <v>1</v>
      </c>
      <c r="E3" s="414"/>
      <c r="F3" s="424" t="s">
        <v>100</v>
      </c>
      <c r="G3" s="414"/>
      <c r="H3" s="130" t="s">
        <v>0</v>
      </c>
      <c r="J3" s="415" t="s">
        <v>19</v>
      </c>
      <c r="K3" s="414"/>
      <c r="L3" s="427" t="s">
        <v>100</v>
      </c>
      <c r="M3" s="428"/>
      <c r="N3" s="130" t="s">
        <v>0</v>
      </c>
      <c r="P3" s="413" t="s">
        <v>22</v>
      </c>
      <c r="Q3" s="414"/>
      <c r="R3" s="130" t="s">
        <v>0</v>
      </c>
    </row>
    <row r="4" spans="1:18">
      <c r="A4" s="422"/>
      <c r="B4" s="423"/>
      <c r="C4" s="423"/>
      <c r="D4" s="425" t="s">
        <v>119</v>
      </c>
      <c r="E4" s="416"/>
      <c r="F4" s="425" t="str">
        <f>D4</f>
        <v>jan-dez</v>
      </c>
      <c r="G4" s="416"/>
      <c r="H4" s="131" t="s">
        <v>151</v>
      </c>
      <c r="J4" s="411" t="str">
        <f>D4</f>
        <v>jan-dez</v>
      </c>
      <c r="K4" s="416"/>
      <c r="L4" s="417" t="str">
        <f>D4</f>
        <v>jan-dez</v>
      </c>
      <c r="M4" s="418"/>
      <c r="N4" s="131" t="str">
        <f>H4</f>
        <v>2026/2025</v>
      </c>
      <c r="P4" s="411" t="str">
        <f>D4</f>
        <v>jan-dez</v>
      </c>
      <c r="Q4" s="412"/>
      <c r="R4" s="131" t="str">
        <f>N4</f>
        <v>2026/2025</v>
      </c>
    </row>
    <row r="5" spans="1:18" ht="19.5" customHeight="1" thickBot="1">
      <c r="A5" s="454"/>
      <c r="B5" s="462"/>
      <c r="C5" s="462"/>
      <c r="D5" s="99">
        <v>2025</v>
      </c>
      <c r="E5" s="160">
        <v>2026</v>
      </c>
      <c r="F5" s="99">
        <f>D5</f>
        <v>2025</v>
      </c>
      <c r="G5" s="134">
        <f>E5</f>
        <v>2026</v>
      </c>
      <c r="H5" s="166" t="s">
        <v>1</v>
      </c>
      <c r="J5" s="25">
        <f>D5</f>
        <v>2025</v>
      </c>
      <c r="K5" s="134">
        <f>E5</f>
        <v>2026</v>
      </c>
      <c r="L5" s="159">
        <f>F5</f>
        <v>2025</v>
      </c>
      <c r="M5" s="144">
        <f>G5</f>
        <v>2026</v>
      </c>
      <c r="N5" s="259">
        <v>1000</v>
      </c>
      <c r="P5" s="25">
        <f>D5</f>
        <v>2025</v>
      </c>
      <c r="Q5" s="134">
        <f>E5</f>
        <v>2026</v>
      </c>
      <c r="R5" s="166"/>
    </row>
    <row r="6" spans="1:18" ht="24" customHeight="1">
      <c r="A6" s="161" t="s">
        <v>20</v>
      </c>
      <c r="B6" s="1"/>
      <c r="C6" s="1"/>
      <c r="D6" s="115">
        <v>31660.339999999997</v>
      </c>
      <c r="E6" s="147">
        <v>24836.109999999997</v>
      </c>
      <c r="F6" s="247">
        <f>D6/D8</f>
        <v>0.81109357090997769</v>
      </c>
      <c r="G6" s="246">
        <f>E6/E8</f>
        <v>0.77219194773642974</v>
      </c>
      <c r="H6" s="102">
        <f>(E6-D6)/D6</f>
        <v>-0.21554506363481885</v>
      </c>
      <c r="I6" s="1"/>
      <c r="J6" s="115">
        <v>14066.569999999998</v>
      </c>
      <c r="K6" s="147">
        <v>11666.370000000003</v>
      </c>
      <c r="L6" s="247">
        <f>J6/J8</f>
        <v>0.67941053164400445</v>
      </c>
      <c r="M6" s="246">
        <f>K6/K8</f>
        <v>0.64610437062508153</v>
      </c>
      <c r="N6" s="102">
        <f>(K6-J6)/J6</f>
        <v>-0.17063150433972146</v>
      </c>
      <c r="P6" s="27">
        <f t="shared" ref="P6:Q8" si="0">(J6/D6)*10</f>
        <v>4.4429623939603928</v>
      </c>
      <c r="Q6" s="152">
        <f>(K6/E6)*10</f>
        <v>4.697341894523742</v>
      </c>
      <c r="R6" s="102">
        <f t="shared" ref="R6:R8" si="1">(Q6-P6)/P6</f>
        <v>5.7254479783385902E-2</v>
      </c>
    </row>
    <row r="7" spans="1:18" ht="24" customHeight="1" thickBot="1">
      <c r="A7" s="161" t="s">
        <v>21</v>
      </c>
      <c r="B7" s="1"/>
      <c r="C7" s="1"/>
      <c r="D7" s="117">
        <v>7373.8000000000011</v>
      </c>
      <c r="E7" s="140">
        <v>7327.0200000000032</v>
      </c>
      <c r="F7" s="247">
        <f>D7/D8</f>
        <v>0.18890642909002225</v>
      </c>
      <c r="G7" s="215">
        <f>E7/E8</f>
        <v>0.2278080522635702</v>
      </c>
      <c r="H7" s="55">
        <f t="shared" ref="H7:H8" si="2">(E7-D7)/D7</f>
        <v>-6.3440831050473184E-3</v>
      </c>
      <c r="J7" s="196">
        <v>6637.51</v>
      </c>
      <c r="K7" s="142">
        <v>6390.1089999999995</v>
      </c>
      <c r="L7" s="247">
        <f>J7/J8</f>
        <v>0.32058946835599555</v>
      </c>
      <c r="M7" s="215">
        <f>K7/K8</f>
        <v>0.35389562937491847</v>
      </c>
      <c r="N7" s="55">
        <f t="shared" ref="N7:N8" si="3">(K7-J7)/J7</f>
        <v>-3.7273164183556896E-2</v>
      </c>
      <c r="P7" s="27">
        <f t="shared" si="0"/>
        <v>9.0014782066234496</v>
      </c>
      <c r="Q7" s="152">
        <f t="shared" si="0"/>
        <v>8.7212932406353421</v>
      </c>
      <c r="R7" s="55">
        <f t="shared" si="1"/>
        <v>-3.1126550501665642E-2</v>
      </c>
    </row>
    <row r="8" spans="1:18" ht="26.25" customHeight="1" thickBot="1">
      <c r="A8" s="12" t="s">
        <v>12</v>
      </c>
      <c r="B8" s="162"/>
      <c r="C8" s="162"/>
      <c r="D8" s="163">
        <v>39034.14</v>
      </c>
      <c r="E8" s="145">
        <v>32163.13</v>
      </c>
      <c r="F8" s="243">
        <f>SUM(F6:F7)</f>
        <v>1</v>
      </c>
      <c r="G8" s="244">
        <f>SUM(G6:G7)</f>
        <v>1</v>
      </c>
      <c r="H8" s="57">
        <f t="shared" si="2"/>
        <v>-0.17602565344080845</v>
      </c>
      <c r="I8" s="1"/>
      <c r="J8" s="17">
        <v>20704.079999999998</v>
      </c>
      <c r="K8" s="145">
        <v>18056.479000000003</v>
      </c>
      <c r="L8" s="243">
        <f>SUM(L6:L7)</f>
        <v>1</v>
      </c>
      <c r="M8" s="244">
        <f>SUM(M6:M7)</f>
        <v>1</v>
      </c>
      <c r="N8" s="57">
        <f t="shared" si="3"/>
        <v>-0.1278782249682186</v>
      </c>
      <c r="O8" s="1"/>
      <c r="P8" s="29">
        <f t="shared" si="0"/>
        <v>5.3040953380809714</v>
      </c>
      <c r="Q8" s="146">
        <f t="shared" si="0"/>
        <v>5.6140304130847971</v>
      </c>
      <c r="R8" s="57">
        <f t="shared" si="1"/>
        <v>5.8433164422712014E-2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9EAD843F-764B-4F2A-A342-098B62617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1" id="{0F31C511-7209-432D-A116-1A3A5EE4EC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3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R6:R8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zoomScaleNormal="100" workbookViewId="0">
      <selection activeCell="A10" sqref="A10:XFD11"/>
    </sheetView>
  </sheetViews>
  <sheetFormatPr defaultRowHeight="1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>
      <c r="A1" s="4" t="s">
        <v>107</v>
      </c>
    </row>
    <row r="3" spans="1:16" ht="8.25" customHeight="1" thickBot="1"/>
    <row r="4" spans="1:16">
      <c r="A4" s="463" t="s">
        <v>3</v>
      </c>
      <c r="B4" s="424" t="s">
        <v>1</v>
      </c>
      <c r="C4" s="414"/>
      <c r="D4" s="424" t="s">
        <v>100</v>
      </c>
      <c r="E4" s="414"/>
      <c r="F4" s="130" t="s">
        <v>0</v>
      </c>
      <c r="H4" s="466" t="s">
        <v>19</v>
      </c>
      <c r="I4" s="467"/>
      <c r="J4" s="424" t="s">
        <v>100</v>
      </c>
      <c r="K4" s="419"/>
      <c r="L4" s="130" t="s">
        <v>0</v>
      </c>
      <c r="N4" s="413" t="s">
        <v>22</v>
      </c>
      <c r="O4" s="414"/>
      <c r="P4" s="130" t="s">
        <v>0</v>
      </c>
    </row>
    <row r="5" spans="1:16">
      <c r="A5" s="464"/>
      <c r="B5" s="425" t="s">
        <v>55</v>
      </c>
      <c r="C5" s="416"/>
      <c r="D5" s="425" t="str">
        <f>B5</f>
        <v>jan</v>
      </c>
      <c r="E5" s="416"/>
      <c r="F5" s="131" t="s">
        <v>151</v>
      </c>
      <c r="H5" s="411" t="str">
        <f>B5</f>
        <v>jan</v>
      </c>
      <c r="I5" s="416"/>
      <c r="J5" s="425" t="str">
        <f>B5</f>
        <v>jan</v>
      </c>
      <c r="K5" s="412"/>
      <c r="L5" s="131" t="str">
        <f>F5</f>
        <v>2026/2025</v>
      </c>
      <c r="N5" s="411" t="str">
        <f>B5</f>
        <v>jan</v>
      </c>
      <c r="O5" s="412"/>
      <c r="P5" s="131" t="str">
        <f>F5</f>
        <v>2026/2025</v>
      </c>
    </row>
    <row r="6" spans="1:16" ht="19.5" customHeight="1" thickBot="1">
      <c r="A6" s="465"/>
      <c r="B6" s="99">
        <f>'5'!E6</f>
        <v>2025</v>
      </c>
      <c r="C6" s="134">
        <f>'5'!F6</f>
        <v>2026</v>
      </c>
      <c r="D6" s="99">
        <f>B6</f>
        <v>2025</v>
      </c>
      <c r="E6" s="134">
        <f>C6</f>
        <v>2026</v>
      </c>
      <c r="F6" s="132" t="s">
        <v>1</v>
      </c>
      <c r="H6" s="25">
        <f>B6</f>
        <v>2025</v>
      </c>
      <c r="I6" s="134">
        <f>E6</f>
        <v>2026</v>
      </c>
      <c r="J6" s="99">
        <f>B6</f>
        <v>2025</v>
      </c>
      <c r="K6" s="134">
        <f>C6</f>
        <v>2026</v>
      </c>
      <c r="L6" s="259">
        <v>1000</v>
      </c>
      <c r="N6" s="25">
        <f>B6</f>
        <v>2025</v>
      </c>
      <c r="O6" s="134">
        <f>C6</f>
        <v>2026</v>
      </c>
      <c r="P6" s="132"/>
    </row>
    <row r="7" spans="1:16" ht="20.100000000000001" customHeight="1">
      <c r="A7" s="8" t="s">
        <v>174</v>
      </c>
      <c r="B7" s="39">
        <v>13358.79</v>
      </c>
      <c r="C7" s="147">
        <v>9749.4599999999991</v>
      </c>
      <c r="D7" s="247">
        <f>B7/$B$33</f>
        <v>0.34223349099019479</v>
      </c>
      <c r="E7" s="246">
        <f>C7/$C$33</f>
        <v>0.30312534880778075</v>
      </c>
      <c r="F7" s="52">
        <f>(C7-B7)/B7</f>
        <v>-0.27018390138627835</v>
      </c>
      <c r="H7" s="39">
        <v>5534.482</v>
      </c>
      <c r="I7" s="147">
        <v>4166.5730000000003</v>
      </c>
      <c r="J7" s="247">
        <f>H7/$H$33</f>
        <v>0.26731359229678392</v>
      </c>
      <c r="K7" s="246">
        <f>I7/$I$33</f>
        <v>0.23075224134229053</v>
      </c>
      <c r="L7" s="52">
        <f>(I7-H7)/H7</f>
        <v>-0.24716116160464513</v>
      </c>
      <c r="N7" s="27">
        <f t="shared" ref="N7:N33" si="0">(H7/B7)*10</f>
        <v>4.142951569715521</v>
      </c>
      <c r="O7" s="151">
        <f t="shared" ref="O7:O33" si="1">(I7/C7)*10</f>
        <v>4.2736448993072447</v>
      </c>
      <c r="P7" s="61">
        <f>(O7-N7)/N7</f>
        <v>3.1545946746536019E-2</v>
      </c>
    </row>
    <row r="8" spans="1:16" ht="20.100000000000001" customHeight="1">
      <c r="A8" s="8" t="s">
        <v>175</v>
      </c>
      <c r="B8" s="19">
        <v>1776.75</v>
      </c>
      <c r="C8" s="140">
        <v>2104.64</v>
      </c>
      <c r="D8" s="247">
        <f t="shared" ref="D8:D32" si="2">B8/$B$33</f>
        <v>4.5517846684978845E-2</v>
      </c>
      <c r="E8" s="215">
        <f t="shared" ref="E8:E32" si="3">C8/$C$33</f>
        <v>6.5436417413354972E-2</v>
      </c>
      <c r="F8" s="52">
        <f t="shared" ref="F8:F33" si="4">(C8-B8)/B8</f>
        <v>0.18454481497115513</v>
      </c>
      <c r="H8" s="19">
        <v>1976.105</v>
      </c>
      <c r="I8" s="140">
        <v>2233.5039999999999</v>
      </c>
      <c r="J8" s="247">
        <f t="shared" ref="J8:J32" si="5">H8/$H$33</f>
        <v>9.5445197275126431E-2</v>
      </c>
      <c r="K8" s="215">
        <f t="shared" ref="K8:K32" si="6">I8/$I$33</f>
        <v>0.12369543364462141</v>
      </c>
      <c r="L8" s="52">
        <f t="shared" ref="L8:L33" si="7">(I8-H8)/H8</f>
        <v>0.13025573033821577</v>
      </c>
      <c r="M8" s="1"/>
      <c r="N8" s="27">
        <f t="shared" si="0"/>
        <v>11.122020543126494</v>
      </c>
      <c r="O8" s="152">
        <f t="shared" si="1"/>
        <v>10.612285236429983</v>
      </c>
      <c r="P8" s="52">
        <f t="shared" ref="P8:P71" si="8">(O8-N8)/N8</f>
        <v>-4.5831178311528276E-2</v>
      </c>
    </row>
    <row r="9" spans="1:16" ht="20.100000000000001" customHeight="1">
      <c r="A9" s="8" t="s">
        <v>182</v>
      </c>
      <c r="B9" s="19">
        <v>7384.43</v>
      </c>
      <c r="C9" s="140">
        <v>3877.26</v>
      </c>
      <c r="D9" s="247">
        <f t="shared" si="2"/>
        <v>0.18917875480284696</v>
      </c>
      <c r="E9" s="215">
        <f t="shared" si="3"/>
        <v>0.12054983454657553</v>
      </c>
      <c r="F9" s="52">
        <f t="shared" si="4"/>
        <v>-0.47494119383622024</v>
      </c>
      <c r="H9" s="19">
        <v>3299.8530000000001</v>
      </c>
      <c r="I9" s="140">
        <v>1867.9760000000001</v>
      </c>
      <c r="J9" s="247">
        <f t="shared" si="5"/>
        <v>0.15938177402714823</v>
      </c>
      <c r="K9" s="215">
        <f t="shared" si="6"/>
        <v>0.10345184130305804</v>
      </c>
      <c r="L9" s="52">
        <f t="shared" si="7"/>
        <v>-0.43392145044036806</v>
      </c>
      <c r="N9" s="27">
        <f t="shared" si="0"/>
        <v>4.4686631195637307</v>
      </c>
      <c r="O9" s="152">
        <f t="shared" si="1"/>
        <v>4.817773376043907</v>
      </c>
      <c r="P9" s="52">
        <f t="shared" si="8"/>
        <v>7.8124093747809611E-2</v>
      </c>
    </row>
    <row r="10" spans="1:16" ht="20.100000000000001" customHeight="1">
      <c r="A10" s="8" t="s">
        <v>185</v>
      </c>
      <c r="B10" s="19">
        <v>3658.18</v>
      </c>
      <c r="C10" s="140">
        <v>4085.26</v>
      </c>
      <c r="D10" s="247">
        <f t="shared" si="2"/>
        <v>9.3717448366993611E-2</v>
      </c>
      <c r="E10" s="215">
        <f t="shared" si="3"/>
        <v>0.12701686682857047</v>
      </c>
      <c r="F10" s="52">
        <f t="shared" si="4"/>
        <v>0.11674657889989022</v>
      </c>
      <c r="H10" s="19">
        <v>1522.9159999999999</v>
      </c>
      <c r="I10" s="140">
        <v>1742.4639999999999</v>
      </c>
      <c r="J10" s="247">
        <f t="shared" si="5"/>
        <v>7.3556323198132906E-2</v>
      </c>
      <c r="K10" s="215">
        <f t="shared" si="6"/>
        <v>9.6500762967132184E-2</v>
      </c>
      <c r="L10" s="52">
        <f t="shared" si="7"/>
        <v>0.14416290852548663</v>
      </c>
      <c r="N10" s="27">
        <f t="shared" si="0"/>
        <v>4.163042824573969</v>
      </c>
      <c r="O10" s="152">
        <f t="shared" si="1"/>
        <v>4.2652462756348433</v>
      </c>
      <c r="P10" s="52">
        <f t="shared" si="8"/>
        <v>2.4550180088847247E-2</v>
      </c>
    </row>
    <row r="11" spans="1:16" ht="20.25" customHeight="1">
      <c r="A11" s="8" t="s">
        <v>177</v>
      </c>
      <c r="B11" s="19">
        <v>2357.14</v>
      </c>
      <c r="C11" s="140">
        <v>2129.09</v>
      </c>
      <c r="D11" s="247">
        <f t="shared" si="2"/>
        <v>6.0386625656412563E-2</v>
      </c>
      <c r="E11" s="215">
        <f t="shared" si="3"/>
        <v>6.6196604621502939E-2</v>
      </c>
      <c r="F11" s="52">
        <f t="shared" si="4"/>
        <v>-9.6748602119517607E-2</v>
      </c>
      <c r="H11" s="19">
        <v>1342.1590000000001</v>
      </c>
      <c r="I11" s="140">
        <v>1391.1479999999999</v>
      </c>
      <c r="J11" s="247">
        <f t="shared" si="5"/>
        <v>6.4825821770395003E-2</v>
      </c>
      <c r="K11" s="215">
        <f t="shared" si="6"/>
        <v>7.704425652420939E-2</v>
      </c>
      <c r="L11" s="52">
        <f t="shared" si="7"/>
        <v>3.650014640590258E-2</v>
      </c>
      <c r="N11" s="27">
        <f t="shared" si="0"/>
        <v>5.6940147806239771</v>
      </c>
      <c r="O11" s="152">
        <f t="shared" si="1"/>
        <v>6.5340027899243323</v>
      </c>
      <c r="P11" s="52">
        <f t="shared" si="8"/>
        <v>0.14752122038016649</v>
      </c>
    </row>
    <row r="12" spans="1:16" ht="20.100000000000001" customHeight="1">
      <c r="A12" s="8" t="s">
        <v>180</v>
      </c>
      <c r="B12" s="19">
        <v>2827.56</v>
      </c>
      <c r="C12" s="140">
        <v>2237.5300000000002</v>
      </c>
      <c r="D12" s="247">
        <f t="shared" si="2"/>
        <v>7.2438127239385836E-2</v>
      </c>
      <c r="E12" s="215">
        <f t="shared" si="3"/>
        <v>6.9568167028519923E-2</v>
      </c>
      <c r="F12" s="52">
        <f t="shared" si="4"/>
        <v>-0.20867108036611062</v>
      </c>
      <c r="H12" s="19">
        <v>1192.6500000000001</v>
      </c>
      <c r="I12" s="140">
        <v>1105.646</v>
      </c>
      <c r="J12" s="247">
        <f t="shared" si="5"/>
        <v>5.7604588081189782E-2</v>
      </c>
      <c r="K12" s="215">
        <f t="shared" si="6"/>
        <v>6.1232646741371889E-2</v>
      </c>
      <c r="L12" s="52">
        <f t="shared" si="7"/>
        <v>-7.2950153020584524E-2</v>
      </c>
      <c r="N12" s="27">
        <f t="shared" si="0"/>
        <v>4.2179476297585197</v>
      </c>
      <c r="O12" s="152">
        <f t="shared" si="1"/>
        <v>4.9413683838875899</v>
      </c>
      <c r="P12" s="52">
        <f t="shared" si="8"/>
        <v>0.17151013185303265</v>
      </c>
    </row>
    <row r="13" spans="1:16" ht="20.100000000000001" customHeight="1">
      <c r="A13" s="8" t="s">
        <v>188</v>
      </c>
      <c r="B13" s="19">
        <v>1093.8800000000001</v>
      </c>
      <c r="C13" s="140">
        <v>1292.69</v>
      </c>
      <c r="D13" s="247">
        <f t="shared" si="2"/>
        <v>2.8023673635438111E-2</v>
      </c>
      <c r="E13" s="215">
        <f t="shared" si="3"/>
        <v>4.0191672887557893E-2</v>
      </c>
      <c r="F13" s="52">
        <f t="shared" si="4"/>
        <v>0.18174754086371442</v>
      </c>
      <c r="H13" s="19">
        <v>777.38099999999997</v>
      </c>
      <c r="I13" s="140">
        <v>888.524</v>
      </c>
      <c r="J13" s="247">
        <f t="shared" si="5"/>
        <v>3.7547237066317352E-2</v>
      </c>
      <c r="K13" s="215">
        <f t="shared" si="6"/>
        <v>4.9208043273552944E-2</v>
      </c>
      <c r="L13" s="52">
        <f t="shared" si="7"/>
        <v>0.14297107853163382</v>
      </c>
      <c r="N13" s="27">
        <f t="shared" si="0"/>
        <v>7.1066387537938338</v>
      </c>
      <c r="O13" s="152">
        <f t="shared" si="1"/>
        <v>6.8734499377267557</v>
      </c>
      <c r="P13" s="52">
        <f t="shared" si="8"/>
        <v>-3.2812814066648842E-2</v>
      </c>
    </row>
    <row r="14" spans="1:16" ht="20.100000000000001" customHeight="1">
      <c r="A14" s="8" t="s">
        <v>184</v>
      </c>
      <c r="B14" s="19">
        <v>482.99</v>
      </c>
      <c r="C14" s="140">
        <v>787.72</v>
      </c>
      <c r="D14" s="247">
        <f t="shared" si="2"/>
        <v>1.2373527378853486E-2</v>
      </c>
      <c r="E14" s="215">
        <f t="shared" si="3"/>
        <v>2.4491397447947382E-2</v>
      </c>
      <c r="F14" s="52">
        <f t="shared" si="4"/>
        <v>0.63092403569432087</v>
      </c>
      <c r="H14" s="19">
        <v>338.7</v>
      </c>
      <c r="I14" s="140">
        <v>637.34199999999998</v>
      </c>
      <c r="J14" s="247">
        <f t="shared" si="5"/>
        <v>1.6359094439356875E-2</v>
      </c>
      <c r="K14" s="215">
        <f t="shared" si="6"/>
        <v>3.529713628000232E-2</v>
      </c>
      <c r="L14" s="52">
        <f t="shared" si="7"/>
        <v>0.88173014467080013</v>
      </c>
      <c r="N14" s="27">
        <f t="shared" si="0"/>
        <v>7.0125675479823588</v>
      </c>
      <c r="O14" s="152">
        <f t="shared" si="1"/>
        <v>8.0909714111613269</v>
      </c>
      <c r="P14" s="52">
        <f t="shared" si="8"/>
        <v>0.15378160079031883</v>
      </c>
    </row>
    <row r="15" spans="1:16" ht="20.100000000000001" customHeight="1">
      <c r="A15" s="8" t="s">
        <v>178</v>
      </c>
      <c r="B15" s="19">
        <v>714.66</v>
      </c>
      <c r="C15" s="140">
        <v>522.5</v>
      </c>
      <c r="D15" s="247">
        <f t="shared" si="2"/>
        <v>1.8308588328063587E-2</v>
      </c>
      <c r="E15" s="215">
        <f t="shared" si="3"/>
        <v>1.6245309458376718E-2</v>
      </c>
      <c r="F15" s="52">
        <f t="shared" si="4"/>
        <v>-0.26888310525284748</v>
      </c>
      <c r="H15" s="19">
        <v>674.26900000000001</v>
      </c>
      <c r="I15" s="140">
        <v>508.16800000000001</v>
      </c>
      <c r="J15" s="247">
        <f t="shared" si="5"/>
        <v>3.2566962646975853E-2</v>
      </c>
      <c r="K15" s="215">
        <f t="shared" si="6"/>
        <v>2.8143249855079721E-2</v>
      </c>
      <c r="L15" s="52">
        <f t="shared" si="7"/>
        <v>-0.24634233518076612</v>
      </c>
      <c r="N15" s="27">
        <f t="shared" si="0"/>
        <v>9.4348221531917282</v>
      </c>
      <c r="O15" s="152">
        <f t="shared" si="1"/>
        <v>9.7257033492822966</v>
      </c>
      <c r="P15" s="52">
        <f t="shared" si="8"/>
        <v>3.0830596631030879E-2</v>
      </c>
    </row>
    <row r="16" spans="1:16" ht="20.100000000000001" customHeight="1">
      <c r="A16" s="8" t="s">
        <v>189</v>
      </c>
      <c r="B16" s="19">
        <v>282.37</v>
      </c>
      <c r="C16" s="140">
        <v>162.77000000000001</v>
      </c>
      <c r="D16" s="247">
        <f t="shared" si="2"/>
        <v>7.2339239445265097E-3</v>
      </c>
      <c r="E16" s="215">
        <f t="shared" si="3"/>
        <v>5.0607636756745998E-3</v>
      </c>
      <c r="F16" s="52">
        <f t="shared" si="4"/>
        <v>-0.42355774338633706</v>
      </c>
      <c r="H16" s="19">
        <v>894.7</v>
      </c>
      <c r="I16" s="140">
        <v>493.42500000000001</v>
      </c>
      <c r="J16" s="247">
        <f t="shared" si="5"/>
        <v>4.3213704738389716E-2</v>
      </c>
      <c r="K16" s="215">
        <f t="shared" si="6"/>
        <v>2.7326756229716771E-2</v>
      </c>
      <c r="L16" s="52">
        <f t="shared" si="7"/>
        <v>-0.44850229127081703</v>
      </c>
      <c r="N16" s="27">
        <f t="shared" si="0"/>
        <v>31.685377341785603</v>
      </c>
      <c r="O16" s="152">
        <f t="shared" si="1"/>
        <v>30.314247097130924</v>
      </c>
      <c r="P16" s="52">
        <f t="shared" si="8"/>
        <v>-4.3273281232048939E-2</v>
      </c>
    </row>
    <row r="17" spans="1:16" ht="20.100000000000001" customHeight="1">
      <c r="A17" s="8" t="s">
        <v>181</v>
      </c>
      <c r="B17" s="19">
        <v>386.12</v>
      </c>
      <c r="C17" s="140">
        <v>1133.26</v>
      </c>
      <c r="D17" s="247">
        <f t="shared" si="2"/>
        <v>9.8918536440152135E-3</v>
      </c>
      <c r="E17" s="215">
        <f t="shared" si="3"/>
        <v>3.5234754826411481E-2</v>
      </c>
      <c r="F17" s="52">
        <f t="shared" si="4"/>
        <v>1.9349943022894436</v>
      </c>
      <c r="H17" s="19">
        <v>161.1</v>
      </c>
      <c r="I17" s="140">
        <v>405.81799999999998</v>
      </c>
      <c r="J17" s="247">
        <f t="shared" si="5"/>
        <v>7.7810750344859542E-3</v>
      </c>
      <c r="K17" s="215">
        <f t="shared" si="6"/>
        <v>2.24749243747909E-2</v>
      </c>
      <c r="L17" s="52">
        <f t="shared" si="7"/>
        <v>1.5190440720049658</v>
      </c>
      <c r="N17" s="27">
        <f t="shared" si="0"/>
        <v>4.1722780482751478</v>
      </c>
      <c r="O17" s="152">
        <f t="shared" si="1"/>
        <v>3.5809787692144783</v>
      </c>
      <c r="P17" s="52">
        <f t="shared" si="8"/>
        <v>-0.14172096687207056</v>
      </c>
    </row>
    <row r="18" spans="1:16" ht="20.100000000000001" customHeight="1">
      <c r="A18" s="8" t="s">
        <v>186</v>
      </c>
      <c r="B18" s="19">
        <v>786.53</v>
      </c>
      <c r="C18" s="140">
        <v>590.45000000000005</v>
      </c>
      <c r="D18" s="247">
        <f t="shared" si="2"/>
        <v>2.0149797075073257E-2</v>
      </c>
      <c r="E18" s="215">
        <f t="shared" si="3"/>
        <v>1.8357976975499585E-2</v>
      </c>
      <c r="F18" s="52">
        <f t="shared" si="4"/>
        <v>-0.24929754745527816</v>
      </c>
      <c r="H18" s="19">
        <v>413.33199999999999</v>
      </c>
      <c r="I18" s="140">
        <v>313.37299999999999</v>
      </c>
      <c r="J18" s="247">
        <f t="shared" si="5"/>
        <v>1.996379457575511E-2</v>
      </c>
      <c r="K18" s="215">
        <f t="shared" si="6"/>
        <v>1.7355155454172433E-2</v>
      </c>
      <c r="L18" s="52">
        <f t="shared" si="7"/>
        <v>-0.24183707044216274</v>
      </c>
      <c r="N18" s="27">
        <f t="shared" si="0"/>
        <v>5.2551333070575819</v>
      </c>
      <c r="O18" s="152">
        <f t="shared" si="1"/>
        <v>5.3073587941400628</v>
      </c>
      <c r="P18" s="52">
        <f t="shared" si="8"/>
        <v>9.9379947245758302E-3</v>
      </c>
    </row>
    <row r="19" spans="1:16" ht="20.100000000000001" customHeight="1">
      <c r="A19" s="8" t="s">
        <v>199</v>
      </c>
      <c r="B19" s="19">
        <v>477.55</v>
      </c>
      <c r="C19" s="140">
        <v>543.70000000000005</v>
      </c>
      <c r="D19" s="247">
        <f t="shared" si="2"/>
        <v>1.2234162197501982E-2</v>
      </c>
      <c r="E19" s="215">
        <f t="shared" si="3"/>
        <v>1.6904449287118511E-2</v>
      </c>
      <c r="F19" s="52">
        <f t="shared" si="4"/>
        <v>0.13851952675112561</v>
      </c>
      <c r="H19" s="19">
        <v>220.46799999999999</v>
      </c>
      <c r="I19" s="140">
        <v>290.899</v>
      </c>
      <c r="J19" s="247">
        <f t="shared" si="5"/>
        <v>1.0648529178789877E-2</v>
      </c>
      <c r="K19" s="215">
        <f t="shared" si="6"/>
        <v>1.6110505265173793E-2</v>
      </c>
      <c r="L19" s="52">
        <f t="shared" si="7"/>
        <v>0.31946132772102986</v>
      </c>
      <c r="N19" s="27">
        <f t="shared" si="0"/>
        <v>4.6166474714689558</v>
      </c>
      <c r="O19" s="152">
        <f t="shared" si="1"/>
        <v>5.3503586536693026</v>
      </c>
      <c r="P19" s="52">
        <f t="shared" si="8"/>
        <v>0.15892727065142137</v>
      </c>
    </row>
    <row r="20" spans="1:16" ht="20.100000000000001" customHeight="1">
      <c r="A20" s="8" t="s">
        <v>196</v>
      </c>
      <c r="B20" s="19">
        <v>453.31</v>
      </c>
      <c r="C20" s="140">
        <v>244.13</v>
      </c>
      <c r="D20" s="247">
        <f t="shared" si="2"/>
        <v>1.1613167345303368E-2</v>
      </c>
      <c r="E20" s="215">
        <f t="shared" si="3"/>
        <v>7.5903682259780055E-3</v>
      </c>
      <c r="F20" s="52">
        <f t="shared" si="4"/>
        <v>-0.46145022170258765</v>
      </c>
      <c r="H20" s="19">
        <v>250.93600000000001</v>
      </c>
      <c r="I20" s="140">
        <v>220.23699999999999</v>
      </c>
      <c r="J20" s="247">
        <f t="shared" si="5"/>
        <v>1.212012318344983E-2</v>
      </c>
      <c r="K20" s="215">
        <f t="shared" si="6"/>
        <v>1.2197117721566867E-2</v>
      </c>
      <c r="L20" s="52">
        <f t="shared" si="7"/>
        <v>-0.12233796665285177</v>
      </c>
      <c r="N20" s="27">
        <f t="shared" si="0"/>
        <v>5.5356378637135739</v>
      </c>
      <c r="O20" s="152">
        <f t="shared" si="1"/>
        <v>9.0213001269815258</v>
      </c>
      <c r="P20" s="52">
        <f t="shared" si="8"/>
        <v>0.62967671460531571</v>
      </c>
    </row>
    <row r="21" spans="1:16" ht="20.100000000000001" customHeight="1">
      <c r="A21" s="8" t="s">
        <v>176</v>
      </c>
      <c r="B21" s="19">
        <v>422.51</v>
      </c>
      <c r="C21" s="140">
        <v>436.44</v>
      </c>
      <c r="D21" s="247">
        <f t="shared" si="2"/>
        <v>1.0824114480298528E-2</v>
      </c>
      <c r="E21" s="215">
        <f t="shared" si="3"/>
        <v>1.3569574851701309E-2</v>
      </c>
      <c r="F21" s="52">
        <f t="shared" si="4"/>
        <v>3.2969633854820019E-2</v>
      </c>
      <c r="H21" s="19">
        <v>234.79</v>
      </c>
      <c r="I21" s="140">
        <v>218.851</v>
      </c>
      <c r="J21" s="247">
        <f t="shared" si="5"/>
        <v>1.1340276892284029E-2</v>
      </c>
      <c r="K21" s="215">
        <f t="shared" si="6"/>
        <v>1.2120358570461053E-2</v>
      </c>
      <c r="L21" s="52">
        <f t="shared" si="7"/>
        <v>-6.7886196175305558E-2</v>
      </c>
      <c r="N21" s="27">
        <f t="shared" si="0"/>
        <v>5.5570282360180823</v>
      </c>
      <c r="O21" s="152">
        <f t="shared" si="1"/>
        <v>5.0144578865365226</v>
      </c>
      <c r="P21" s="52">
        <f t="shared" si="8"/>
        <v>-9.7636781106288081E-2</v>
      </c>
    </row>
    <row r="22" spans="1:16" ht="20.100000000000001" customHeight="1">
      <c r="A22" s="8" t="s">
        <v>187</v>
      </c>
      <c r="B22" s="19">
        <v>238.04</v>
      </c>
      <c r="C22" s="140">
        <v>270.14999999999998</v>
      </c>
      <c r="D22" s="247">
        <f t="shared" si="2"/>
        <v>6.0982514281088295E-3</v>
      </c>
      <c r="E22" s="215">
        <f t="shared" si="3"/>
        <v>8.3993690912544869E-3</v>
      </c>
      <c r="F22" s="52">
        <f t="shared" si="4"/>
        <v>0.13489329524449667</v>
      </c>
      <c r="H22" s="19">
        <v>123.58799999999999</v>
      </c>
      <c r="I22" s="140">
        <v>133.13900000000001</v>
      </c>
      <c r="J22" s="247">
        <f t="shared" si="5"/>
        <v>5.9692582331598394E-3</v>
      </c>
      <c r="K22" s="215">
        <f t="shared" si="6"/>
        <v>7.3734751941394562E-3</v>
      </c>
      <c r="L22" s="52">
        <f t="shared" si="7"/>
        <v>7.7280965789558995E-2</v>
      </c>
      <c r="N22" s="27">
        <f t="shared" si="0"/>
        <v>5.1919005209208535</v>
      </c>
      <c r="O22" s="152">
        <f t="shared" si="1"/>
        <v>4.9283361095687592</v>
      </c>
      <c r="P22" s="52">
        <f t="shared" si="8"/>
        <v>-5.076453416047879E-2</v>
      </c>
    </row>
    <row r="23" spans="1:16" ht="20.100000000000001" customHeight="1">
      <c r="A23" s="8" t="s">
        <v>183</v>
      </c>
      <c r="B23" s="19">
        <v>135.74</v>
      </c>
      <c r="C23" s="140">
        <v>158.93</v>
      </c>
      <c r="D23" s="247">
        <f t="shared" si="2"/>
        <v>3.4774686979141853E-3</v>
      </c>
      <c r="E23" s="215">
        <f t="shared" si="3"/>
        <v>4.9413723104685392E-3</v>
      </c>
      <c r="F23" s="52">
        <f t="shared" si="4"/>
        <v>0.17084131427729479</v>
      </c>
      <c r="H23" s="19">
        <v>71.31</v>
      </c>
      <c r="I23" s="140">
        <v>127.108</v>
      </c>
      <c r="J23" s="247">
        <f t="shared" si="5"/>
        <v>3.4442486698273954E-3</v>
      </c>
      <c r="K23" s="215">
        <f t="shared" si="6"/>
        <v>7.0394676614416356E-3</v>
      </c>
      <c r="L23" s="52">
        <f t="shared" si="7"/>
        <v>0.78247090169681677</v>
      </c>
      <c r="N23" s="27">
        <f t="shared" si="0"/>
        <v>5.2534256667157795</v>
      </c>
      <c r="O23" s="152">
        <f t="shared" si="1"/>
        <v>7.9977348518215567</v>
      </c>
      <c r="P23" s="52">
        <f t="shared" si="8"/>
        <v>0.52238469890093708</v>
      </c>
    </row>
    <row r="24" spans="1:16" ht="20.100000000000001" customHeight="1">
      <c r="A24" s="8" t="s">
        <v>201</v>
      </c>
      <c r="B24" s="19">
        <v>251.96</v>
      </c>
      <c r="C24" s="140">
        <v>209.85</v>
      </c>
      <c r="D24" s="247">
        <f t="shared" si="2"/>
        <v>6.4548623333317966E-3</v>
      </c>
      <c r="E24" s="215">
        <f t="shared" si="3"/>
        <v>6.5245515595030697E-3</v>
      </c>
      <c r="F24" s="52">
        <f t="shared" si="4"/>
        <v>-0.1671297031274806</v>
      </c>
      <c r="H24" s="19">
        <v>129.262</v>
      </c>
      <c r="I24" s="140">
        <v>112.825</v>
      </c>
      <c r="J24" s="247">
        <f t="shared" si="5"/>
        <v>6.2433104972546456E-3</v>
      </c>
      <c r="K24" s="215">
        <f t="shared" si="6"/>
        <v>6.2484496562148139E-3</v>
      </c>
      <c r="L24" s="52">
        <f t="shared" si="7"/>
        <v>-0.12716034101282664</v>
      </c>
      <c r="N24" s="27">
        <f t="shared" si="0"/>
        <v>5.130258771233529</v>
      </c>
      <c r="O24" s="152">
        <f t="shared" si="1"/>
        <v>5.37645937574458</v>
      </c>
      <c r="P24" s="52">
        <f t="shared" si="8"/>
        <v>4.798989982562888E-2</v>
      </c>
    </row>
    <row r="25" spans="1:16" ht="20.100000000000001" customHeight="1">
      <c r="A25" s="8" t="s">
        <v>209</v>
      </c>
      <c r="B25" s="19">
        <v>149.81</v>
      </c>
      <c r="C25" s="140">
        <v>248.63</v>
      </c>
      <c r="D25" s="247">
        <f t="shared" si="2"/>
        <v>3.837922393064123E-3</v>
      </c>
      <c r="E25" s="215">
        <f t="shared" si="3"/>
        <v>7.7302799820788571E-3</v>
      </c>
      <c r="F25" s="52">
        <f t="shared" si="4"/>
        <v>0.6596355383485748</v>
      </c>
      <c r="H25" s="19">
        <v>85.11</v>
      </c>
      <c r="I25" s="140">
        <v>110.997</v>
      </c>
      <c r="J25" s="247">
        <f t="shared" si="5"/>
        <v>4.1107839614220954E-3</v>
      </c>
      <c r="K25" s="215">
        <f t="shared" si="6"/>
        <v>6.1472117570651515E-3</v>
      </c>
      <c r="L25" s="52">
        <f t="shared" si="7"/>
        <v>0.30415932322876277</v>
      </c>
      <c r="N25" s="27">
        <f t="shared" si="0"/>
        <v>5.6811961818303178</v>
      </c>
      <c r="O25" s="152">
        <f t="shared" si="1"/>
        <v>4.4643446084543301</v>
      </c>
      <c r="P25" s="52">
        <f t="shared" si="8"/>
        <v>-0.21418932464746415</v>
      </c>
    </row>
    <row r="26" spans="1:16" ht="20.100000000000001" customHeight="1">
      <c r="A26" s="8" t="s">
        <v>191</v>
      </c>
      <c r="B26" s="19">
        <v>169.14</v>
      </c>
      <c r="C26" s="140">
        <v>159.27000000000001</v>
      </c>
      <c r="D26" s="247">
        <f t="shared" si="2"/>
        <v>4.3331299216531989E-3</v>
      </c>
      <c r="E26" s="215">
        <f t="shared" si="3"/>
        <v>4.9519434209294921E-3</v>
      </c>
      <c r="F26" s="52">
        <f t="shared" si="4"/>
        <v>-5.8354026250443281E-2</v>
      </c>
      <c r="H26" s="19">
        <v>85.986000000000004</v>
      </c>
      <c r="I26" s="140">
        <v>103.465</v>
      </c>
      <c r="J26" s="247">
        <f t="shared" si="5"/>
        <v>4.1530944625407153E-3</v>
      </c>
      <c r="K26" s="215">
        <f t="shared" si="6"/>
        <v>5.7300761682274829E-3</v>
      </c>
      <c r="L26" s="52">
        <f t="shared" si="7"/>
        <v>0.20327727769636916</v>
      </c>
      <c r="N26" s="27">
        <f t="shared" si="0"/>
        <v>5.0837176303653786</v>
      </c>
      <c r="O26" s="152">
        <f t="shared" si="1"/>
        <v>6.4962014189740689</v>
      </c>
      <c r="P26" s="52">
        <f t="shared" si="8"/>
        <v>0.27784465843890149</v>
      </c>
    </row>
    <row r="27" spans="1:16" ht="20.100000000000001" customHeight="1">
      <c r="A27" s="8" t="s">
        <v>220</v>
      </c>
      <c r="B27" s="19">
        <v>35.72</v>
      </c>
      <c r="C27" s="140">
        <v>112.97</v>
      </c>
      <c r="D27" s="247">
        <f t="shared" si="2"/>
        <v>9.1509637460950846E-4</v>
      </c>
      <c r="E27" s="215">
        <f t="shared" si="3"/>
        <v>3.5124069081585029E-3</v>
      </c>
      <c r="F27" s="52">
        <f t="shared" si="4"/>
        <v>2.1626539753639418</v>
      </c>
      <c r="H27" s="19">
        <v>26.917000000000002</v>
      </c>
      <c r="I27" s="140">
        <v>98.667000000000002</v>
      </c>
      <c r="J27" s="247">
        <f t="shared" si="5"/>
        <v>1.3000819162213436E-3</v>
      </c>
      <c r="K27" s="215">
        <f t="shared" si="6"/>
        <v>5.4643543738510702E-3</v>
      </c>
      <c r="L27" s="52">
        <f t="shared" si="7"/>
        <v>2.6656016643756733</v>
      </c>
      <c r="N27" s="27">
        <f t="shared" ref="N27" si="9">(H27/B27)*10</f>
        <v>7.5355543113101913</v>
      </c>
      <c r="O27" s="152">
        <f t="shared" ref="O27" si="10">(I27/C27)*10</f>
        <v>8.7339116579622917</v>
      </c>
      <c r="P27" s="52">
        <f t="shared" ref="P27" si="11">(O27-N27)/N27</f>
        <v>0.15902709968574888</v>
      </c>
    </row>
    <row r="28" spans="1:16" ht="20.100000000000001" customHeight="1">
      <c r="A28" s="8" t="s">
        <v>190</v>
      </c>
      <c r="B28" s="19">
        <v>37.46</v>
      </c>
      <c r="C28" s="140">
        <v>80.77</v>
      </c>
      <c r="D28" s="247">
        <f t="shared" si="2"/>
        <v>9.5967273776237936E-4</v>
      </c>
      <c r="E28" s="215">
        <f t="shared" si="3"/>
        <v>2.5112605645035164E-3</v>
      </c>
      <c r="F28" s="52">
        <f t="shared" si="4"/>
        <v>1.1561665776828616</v>
      </c>
      <c r="H28" s="19">
        <v>42.158000000000001</v>
      </c>
      <c r="I28" s="140">
        <v>73.408000000000001</v>
      </c>
      <c r="J28" s="247">
        <f t="shared" si="5"/>
        <v>2.0362170161629975E-3</v>
      </c>
      <c r="K28" s="215">
        <f t="shared" si="6"/>
        <v>4.065465919463036E-3</v>
      </c>
      <c r="L28" s="52">
        <f t="shared" si="7"/>
        <v>0.74125907301105365</v>
      </c>
      <c r="N28" s="27">
        <f t="shared" si="0"/>
        <v>11.254137746930059</v>
      </c>
      <c r="O28" s="152">
        <f t="shared" si="1"/>
        <v>9.0885229664479397</v>
      </c>
      <c r="P28" s="52">
        <f t="shared" si="8"/>
        <v>-0.19242831651610653</v>
      </c>
    </row>
    <row r="29" spans="1:16" ht="20.100000000000001" customHeight="1">
      <c r="A29" s="8" t="s">
        <v>212</v>
      </c>
      <c r="B29" s="19">
        <v>157.07</v>
      </c>
      <c r="C29" s="140">
        <v>97.72</v>
      </c>
      <c r="D29" s="247">
        <f t="shared" si="2"/>
        <v>4.0239134255295487E-3</v>
      </c>
      <c r="E29" s="215">
        <f t="shared" si="3"/>
        <v>3.038261512483393E-3</v>
      </c>
      <c r="F29" s="52">
        <f>(C29-B29)/B29</f>
        <v>-0.37785700643025399</v>
      </c>
      <c r="H29" s="19">
        <v>239.24299999999999</v>
      </c>
      <c r="I29" s="140">
        <v>73.257999999999996</v>
      </c>
      <c r="J29" s="247">
        <f t="shared" si="5"/>
        <v>1.1555355272970349E-2</v>
      </c>
      <c r="K29" s="215">
        <f t="shared" si="6"/>
        <v>4.0571586520273418E-3</v>
      </c>
      <c r="L29" s="52">
        <f>(I29-H29)/H29</f>
        <v>-0.69379250385591229</v>
      </c>
      <c r="N29" s="27">
        <f t="shared" si="0"/>
        <v>15.231616476730121</v>
      </c>
      <c r="O29" s="152">
        <f t="shared" si="1"/>
        <v>7.4967253376995489</v>
      </c>
      <c r="P29" s="52">
        <f>(O29-N29)/N29</f>
        <v>-0.50781813938444675</v>
      </c>
    </row>
    <row r="30" spans="1:16" ht="20.100000000000001" customHeight="1">
      <c r="A30" s="8" t="s">
        <v>200</v>
      </c>
      <c r="B30" s="19">
        <v>325.36</v>
      </c>
      <c r="C30" s="140">
        <v>115.2</v>
      </c>
      <c r="D30" s="247">
        <f t="shared" si="2"/>
        <v>8.335267537596577E-3</v>
      </c>
      <c r="E30" s="215">
        <f t="shared" si="3"/>
        <v>3.5817409561818138E-3</v>
      </c>
      <c r="F30" s="52">
        <f>(C30-B30)/B30</f>
        <v>-0.64593066142119504</v>
      </c>
      <c r="H30" s="19">
        <v>152.06</v>
      </c>
      <c r="I30" s="140">
        <v>70.977000000000004</v>
      </c>
      <c r="J30" s="247">
        <f t="shared" si="5"/>
        <v>7.3444461188326149E-3</v>
      </c>
      <c r="K30" s="215">
        <f t="shared" si="6"/>
        <v>3.9308328052218818E-3</v>
      </c>
      <c r="L30" s="52">
        <f t="shared" ref="L30:L31" si="12">(I30-H30)/H30</f>
        <v>-0.53323030382743652</v>
      </c>
      <c r="N30" s="27">
        <f t="shared" ref="N30:N31" si="13">(H30/B30)*10</f>
        <v>4.6735923284976639</v>
      </c>
      <c r="O30" s="152">
        <f t="shared" ref="O30:O31" si="14">(I30/C30)*10</f>
        <v>6.1611979166666666</v>
      </c>
      <c r="P30" s="52">
        <f t="shared" ref="P30:P31" si="15">(O30-N30)/N30</f>
        <v>0.31830024606514978</v>
      </c>
    </row>
    <row r="31" spans="1:16" ht="20.100000000000001" customHeight="1">
      <c r="A31" s="8" t="s">
        <v>192</v>
      </c>
      <c r="B31" s="19">
        <v>129.11000000000001</v>
      </c>
      <c r="C31" s="140">
        <v>57.33</v>
      </c>
      <c r="D31" s="247">
        <f t="shared" si="2"/>
        <v>3.3076173831420395E-3</v>
      </c>
      <c r="E31" s="215">
        <f t="shared" si="3"/>
        <v>1.7824757727248558E-3</v>
      </c>
      <c r="F31" s="52">
        <f t="shared" si="4"/>
        <v>-0.55596003407946715</v>
      </c>
      <c r="H31" s="19">
        <v>109.295</v>
      </c>
      <c r="I31" s="140">
        <v>65.959999999999994</v>
      </c>
      <c r="J31" s="247">
        <f t="shared" si="5"/>
        <v>5.2789112097712133E-3</v>
      </c>
      <c r="K31" s="215">
        <f t="shared" si="6"/>
        <v>3.6529824003893557E-3</v>
      </c>
      <c r="L31" s="52">
        <f t="shared" si="12"/>
        <v>-0.39649572258566274</v>
      </c>
      <c r="N31" s="27">
        <f t="shared" si="13"/>
        <v>8.465262179536829</v>
      </c>
      <c r="O31" s="152">
        <f t="shared" si="14"/>
        <v>11.505320076748649</v>
      </c>
      <c r="P31" s="52">
        <f t="shared" si="15"/>
        <v>0.35912152898944888</v>
      </c>
    </row>
    <row r="32" spans="1:16" ht="20.100000000000001" customHeight="1" thickBot="1">
      <c r="A32" s="8" t="s">
        <v>17</v>
      </c>
      <c r="B32" s="19">
        <f>B33-SUM(B7:B31)</f>
        <v>941.95999999999185</v>
      </c>
      <c r="C32" s="140">
        <f>C33-SUM(C7:C31)</f>
        <v>755.40999999999985</v>
      </c>
      <c r="D32" s="247">
        <f t="shared" si="2"/>
        <v>2.4131695997401042E-2</v>
      </c>
      <c r="E32" s="215">
        <f t="shared" si="3"/>
        <v>2.3486831039143261E-2</v>
      </c>
      <c r="F32" s="52">
        <f t="shared" si="4"/>
        <v>-0.19804450295128626</v>
      </c>
      <c r="H32" s="19">
        <f>H33-SUM(H7:H31)</f>
        <v>805.31000000000859</v>
      </c>
      <c r="I32" s="140">
        <f>I33-SUM(I7:I31)</f>
        <v>602.72700000000259</v>
      </c>
      <c r="J32" s="247">
        <f t="shared" si="5"/>
        <v>3.8896198237256055E-2</v>
      </c>
      <c r="K32" s="215">
        <f t="shared" si="6"/>
        <v>3.3380095864758715E-2</v>
      </c>
      <c r="L32" s="52">
        <f t="shared" si="7"/>
        <v>-0.2515590269585673</v>
      </c>
      <c r="N32" s="27">
        <f t="shared" si="0"/>
        <v>8.5493014565375987</v>
      </c>
      <c r="O32" s="152">
        <f t="shared" si="1"/>
        <v>7.9788062111966038</v>
      </c>
      <c r="P32" s="52">
        <f t="shared" si="8"/>
        <v>-6.6730042008840459E-2</v>
      </c>
    </row>
    <row r="33" spans="1:16" ht="26.25" customHeight="1" thickBot="1">
      <c r="A33" s="12" t="s">
        <v>18</v>
      </c>
      <c r="B33" s="17">
        <v>39034.14</v>
      </c>
      <c r="C33" s="145">
        <v>32163.130000000005</v>
      </c>
      <c r="D33" s="243">
        <f>SUM(D7:D32)</f>
        <v>0.99999999999999978</v>
      </c>
      <c r="E33" s="244">
        <f>SUM(E7:E32)</f>
        <v>0.99999999999999989</v>
      </c>
      <c r="F33" s="57">
        <f t="shared" si="4"/>
        <v>-0.17602565344080834</v>
      </c>
      <c r="G33" s="1"/>
      <c r="H33" s="17">
        <v>20704.080000000005</v>
      </c>
      <c r="I33" s="145">
        <v>18056.478999999999</v>
      </c>
      <c r="J33" s="243">
        <f>SUM(J7:J32)</f>
        <v>1.0000000000000002</v>
      </c>
      <c r="K33" s="244">
        <f>SUM(K7:K32)</f>
        <v>1.0000000000000002</v>
      </c>
      <c r="L33" s="57">
        <f t="shared" si="7"/>
        <v>-0.12787822496821907</v>
      </c>
      <c r="N33" s="29">
        <f t="shared" si="0"/>
        <v>5.3040953380809741</v>
      </c>
      <c r="O33" s="146">
        <f t="shared" si="1"/>
        <v>5.6140304130847953</v>
      </c>
      <c r="P33" s="57">
        <f t="shared" si="8"/>
        <v>5.8433164422711147E-2</v>
      </c>
    </row>
    <row r="35" spans="1:16" ht="15.75" thickBot="1"/>
    <row r="36" spans="1:16">
      <c r="A36" s="463" t="s">
        <v>2</v>
      </c>
      <c r="B36" s="424" t="s">
        <v>1</v>
      </c>
      <c r="C36" s="414"/>
      <c r="D36" s="424" t="s">
        <v>100</v>
      </c>
      <c r="E36" s="414"/>
      <c r="F36" s="130" t="s">
        <v>0</v>
      </c>
      <c r="H36" s="466" t="s">
        <v>19</v>
      </c>
      <c r="I36" s="467"/>
      <c r="J36" s="424" t="s">
        <v>100</v>
      </c>
      <c r="K36" s="419"/>
      <c r="L36" s="130" t="s">
        <v>0</v>
      </c>
      <c r="N36" s="413" t="s">
        <v>22</v>
      </c>
      <c r="O36" s="414"/>
      <c r="P36" s="130" t="s">
        <v>0</v>
      </c>
    </row>
    <row r="37" spans="1:16">
      <c r="A37" s="464"/>
      <c r="B37" s="425" t="str">
        <f>B5</f>
        <v>jan</v>
      </c>
      <c r="C37" s="416"/>
      <c r="D37" s="425" t="str">
        <f>B5</f>
        <v>jan</v>
      </c>
      <c r="E37" s="416"/>
      <c r="F37" s="131" t="str">
        <f>F5</f>
        <v>2026/2025</v>
      </c>
      <c r="H37" s="411" t="str">
        <f>B5</f>
        <v>jan</v>
      </c>
      <c r="I37" s="416"/>
      <c r="J37" s="425" t="str">
        <f>B5</f>
        <v>jan</v>
      </c>
      <c r="K37" s="412"/>
      <c r="L37" s="131" t="str">
        <f>L5</f>
        <v>2026/2025</v>
      </c>
      <c r="N37" s="411" t="str">
        <f>B5</f>
        <v>jan</v>
      </c>
      <c r="O37" s="412"/>
      <c r="P37" s="131" t="str">
        <f>P5</f>
        <v>2026/2025</v>
      </c>
    </row>
    <row r="38" spans="1:16" ht="19.5" customHeight="1" thickBot="1">
      <c r="A38" s="465"/>
      <c r="B38" s="99">
        <f>B6</f>
        <v>2025</v>
      </c>
      <c r="C38" s="134">
        <f>C6</f>
        <v>2026</v>
      </c>
      <c r="D38" s="99">
        <f>B6</f>
        <v>2025</v>
      </c>
      <c r="E38" s="134">
        <f>C6</f>
        <v>2026</v>
      </c>
      <c r="F38" s="132" t="s">
        <v>1</v>
      </c>
      <c r="H38" s="312">
        <f>B6</f>
        <v>2025</v>
      </c>
      <c r="I38" s="134">
        <f>C6</f>
        <v>2026</v>
      </c>
      <c r="J38" s="176">
        <f>B6</f>
        <v>2025</v>
      </c>
      <c r="K38" s="134">
        <f>C6</f>
        <v>2026</v>
      </c>
      <c r="L38" s="259">
        <v>1000</v>
      </c>
      <c r="N38" s="25">
        <f>B6</f>
        <v>2025</v>
      </c>
      <c r="O38" s="134">
        <f>C6</f>
        <v>2026</v>
      </c>
      <c r="P38" s="132"/>
    </row>
    <row r="39" spans="1:16" ht="20.100000000000001" customHeight="1">
      <c r="A39" s="38" t="s">
        <v>174</v>
      </c>
      <c r="B39" s="39">
        <v>13358.79</v>
      </c>
      <c r="C39" s="147">
        <v>9749.4599999999991</v>
      </c>
      <c r="D39" s="247">
        <f t="shared" ref="D39:D61" si="16">B39/$B$62</f>
        <v>0.42194082565127222</v>
      </c>
      <c r="E39" s="246">
        <f t="shared" ref="E39:E61" si="17">C39/$C$62</f>
        <v>0.39255181266309408</v>
      </c>
      <c r="F39" s="52">
        <f>(C39-B39)/B39</f>
        <v>-0.27018390138627835</v>
      </c>
      <c r="H39" s="313">
        <v>5534.482</v>
      </c>
      <c r="I39" s="310">
        <v>4166.5730000000003</v>
      </c>
      <c r="J39" s="316">
        <f>H39/$H$62</f>
        <v>0.39344929147617358</v>
      </c>
      <c r="K39" s="246">
        <f t="shared" ref="K39:K61" si="18">I39/$I$62</f>
        <v>0.35714391023086017</v>
      </c>
      <c r="L39" s="52">
        <f>(I39-H39)/H39</f>
        <v>-0.24716116160464513</v>
      </c>
      <c r="N39" s="27">
        <f t="shared" ref="N39:N62" si="19">(H39/B39)*10</f>
        <v>4.142951569715521</v>
      </c>
      <c r="O39" s="151">
        <f t="shared" ref="O39:O62" si="20">(I39/C39)*10</f>
        <v>4.2736448993072447</v>
      </c>
      <c r="P39" s="61">
        <f t="shared" si="8"/>
        <v>3.1545946746536019E-2</v>
      </c>
    </row>
    <row r="40" spans="1:16" ht="20.100000000000001" customHeight="1">
      <c r="A40" s="38" t="s">
        <v>182</v>
      </c>
      <c r="B40" s="19">
        <v>7384.43</v>
      </c>
      <c r="C40" s="140">
        <v>3877.26</v>
      </c>
      <c r="D40" s="247">
        <f t="shared" si="16"/>
        <v>0.23323912503782332</v>
      </c>
      <c r="E40" s="215">
        <f t="shared" si="17"/>
        <v>0.15611381975679764</v>
      </c>
      <c r="F40" s="52">
        <f t="shared" ref="F40:F62" si="21">(C40-B40)/B40</f>
        <v>-0.47494119383622024</v>
      </c>
      <c r="H40" s="314">
        <v>3299.8530000000001</v>
      </c>
      <c r="I40" s="310">
        <v>1867.9760000000001</v>
      </c>
      <c r="J40" s="316">
        <f t="shared" ref="J40:J61" si="22">H40/$H$62</f>
        <v>0.23458831826095486</v>
      </c>
      <c r="K40" s="215">
        <f t="shared" si="18"/>
        <v>0.16011630010020256</v>
      </c>
      <c r="L40" s="52">
        <f t="shared" ref="L40:L62" si="23">(I40-H40)/H40</f>
        <v>-0.43392145044036806</v>
      </c>
      <c r="N40" s="27">
        <f t="shared" si="19"/>
        <v>4.4686631195637307</v>
      </c>
      <c r="O40" s="152">
        <f t="shared" si="20"/>
        <v>4.817773376043907</v>
      </c>
      <c r="P40" s="52">
        <f t="shared" si="8"/>
        <v>7.8124093747809611E-2</v>
      </c>
    </row>
    <row r="41" spans="1:16" ht="20.100000000000001" customHeight="1">
      <c r="A41" s="38" t="s">
        <v>185</v>
      </c>
      <c r="B41" s="19">
        <v>3658.18</v>
      </c>
      <c r="C41" s="140">
        <v>4085.26</v>
      </c>
      <c r="D41" s="247">
        <f t="shared" si="16"/>
        <v>0.11554455827069449</v>
      </c>
      <c r="E41" s="215">
        <f t="shared" si="17"/>
        <v>0.16448872226769809</v>
      </c>
      <c r="F41" s="52">
        <f t="shared" si="21"/>
        <v>0.11674657889989022</v>
      </c>
      <c r="H41" s="314">
        <v>1522.9159999999999</v>
      </c>
      <c r="I41" s="310">
        <v>1742.4639999999999</v>
      </c>
      <c r="J41" s="316">
        <f t="shared" si="22"/>
        <v>0.10826491461671181</v>
      </c>
      <c r="K41" s="215">
        <f t="shared" si="18"/>
        <v>0.14935785509974395</v>
      </c>
      <c r="L41" s="52">
        <f t="shared" si="23"/>
        <v>0.14416290852548663</v>
      </c>
      <c r="N41" s="27">
        <f t="shared" si="19"/>
        <v>4.163042824573969</v>
      </c>
      <c r="O41" s="152">
        <f t="shared" si="20"/>
        <v>4.2652462756348433</v>
      </c>
      <c r="P41" s="52">
        <f t="shared" si="8"/>
        <v>2.4550180088847247E-2</v>
      </c>
    </row>
    <row r="42" spans="1:16" ht="20.100000000000001" customHeight="1">
      <c r="A42" s="38" t="s">
        <v>180</v>
      </c>
      <c r="B42" s="19">
        <v>2827.56</v>
      </c>
      <c r="C42" s="140">
        <v>2237.5300000000002</v>
      </c>
      <c r="D42" s="247">
        <f t="shared" si="16"/>
        <v>8.9309211461405649E-2</v>
      </c>
      <c r="E42" s="215">
        <f t="shared" si="17"/>
        <v>9.0091805842380301E-2</v>
      </c>
      <c r="F42" s="52">
        <f t="shared" si="21"/>
        <v>-0.20867108036611062</v>
      </c>
      <c r="H42" s="314">
        <v>1192.6500000000001</v>
      </c>
      <c r="I42" s="310">
        <v>1105.646</v>
      </c>
      <c r="J42" s="316">
        <f t="shared" si="22"/>
        <v>8.4786127677180717E-2</v>
      </c>
      <c r="K42" s="215">
        <f t="shared" si="18"/>
        <v>9.4772067061133836E-2</v>
      </c>
      <c r="L42" s="52">
        <f t="shared" si="23"/>
        <v>-7.2950153020584524E-2</v>
      </c>
      <c r="N42" s="27">
        <f t="shared" si="19"/>
        <v>4.2179476297585197</v>
      </c>
      <c r="O42" s="152">
        <f t="shared" si="20"/>
        <v>4.9413683838875899</v>
      </c>
      <c r="P42" s="52">
        <f t="shared" si="8"/>
        <v>0.17151013185303265</v>
      </c>
    </row>
    <row r="43" spans="1:16" ht="20.100000000000001" customHeight="1">
      <c r="A43" s="38" t="s">
        <v>188</v>
      </c>
      <c r="B43" s="19">
        <v>1093.8800000000001</v>
      </c>
      <c r="C43" s="140">
        <v>1292.69</v>
      </c>
      <c r="D43" s="247">
        <f t="shared" si="16"/>
        <v>3.4550481769936775E-2</v>
      </c>
      <c r="E43" s="215">
        <f t="shared" si="17"/>
        <v>5.2048811186614967E-2</v>
      </c>
      <c r="F43" s="52">
        <f t="shared" si="21"/>
        <v>0.18174754086371442</v>
      </c>
      <c r="H43" s="314">
        <v>777.38099999999997</v>
      </c>
      <c r="I43" s="310">
        <v>888.524</v>
      </c>
      <c r="J43" s="316">
        <f t="shared" si="22"/>
        <v>5.5264431911972847E-2</v>
      </c>
      <c r="K43" s="215">
        <f t="shared" si="18"/>
        <v>7.6161136668903867E-2</v>
      </c>
      <c r="L43" s="52">
        <f t="shared" si="23"/>
        <v>0.14297107853163382</v>
      </c>
      <c r="N43" s="27">
        <f t="shared" si="19"/>
        <v>7.1066387537938338</v>
      </c>
      <c r="O43" s="152">
        <f t="shared" si="20"/>
        <v>6.8734499377267557</v>
      </c>
      <c r="P43" s="52">
        <f t="shared" si="8"/>
        <v>-3.2812814066648842E-2</v>
      </c>
    </row>
    <row r="44" spans="1:16" ht="20.100000000000001" customHeight="1">
      <c r="A44" s="38" t="s">
        <v>181</v>
      </c>
      <c r="B44" s="19">
        <v>386.12</v>
      </c>
      <c r="C44" s="140">
        <v>1133.26</v>
      </c>
      <c r="D44" s="247">
        <f t="shared" si="16"/>
        <v>1.2195699730325069E-2</v>
      </c>
      <c r="E44" s="215">
        <f t="shared" si="17"/>
        <v>4.5629528939918521E-2</v>
      </c>
      <c r="F44" s="52">
        <f t="shared" si="21"/>
        <v>1.9349943022894436</v>
      </c>
      <c r="H44" s="314">
        <v>161.1</v>
      </c>
      <c r="I44" s="310">
        <v>405.81799999999998</v>
      </c>
      <c r="J44" s="316">
        <f t="shared" si="22"/>
        <v>1.1452685338358958E-2</v>
      </c>
      <c r="K44" s="215">
        <f t="shared" si="18"/>
        <v>3.4785284540092588E-2</v>
      </c>
      <c r="L44" s="52">
        <f t="shared" si="23"/>
        <v>1.5190440720049658</v>
      </c>
      <c r="N44" s="27">
        <f t="shared" si="19"/>
        <v>4.1722780482751478</v>
      </c>
      <c r="O44" s="152">
        <f t="shared" si="20"/>
        <v>3.5809787692144783</v>
      </c>
      <c r="P44" s="52">
        <f t="shared" si="8"/>
        <v>-0.14172096687207056</v>
      </c>
    </row>
    <row r="45" spans="1:16" ht="20.100000000000001" customHeight="1">
      <c r="A45" s="38" t="s">
        <v>186</v>
      </c>
      <c r="B45" s="19">
        <v>786.53</v>
      </c>
      <c r="C45" s="140">
        <v>590.45000000000005</v>
      </c>
      <c r="D45" s="247">
        <f t="shared" si="16"/>
        <v>2.4842752794189824E-2</v>
      </c>
      <c r="E45" s="215">
        <f t="shared" si="17"/>
        <v>2.3773851863274884E-2</v>
      </c>
      <c r="F45" s="52">
        <f t="shared" si="21"/>
        <v>-0.24929754745527816</v>
      </c>
      <c r="H45" s="314">
        <v>413.33199999999999</v>
      </c>
      <c r="I45" s="310">
        <v>313.37299999999999</v>
      </c>
      <c r="J45" s="316">
        <f t="shared" si="22"/>
        <v>2.9383993397111018E-2</v>
      </c>
      <c r="K45" s="215">
        <f t="shared" si="18"/>
        <v>2.6861225899744306E-2</v>
      </c>
      <c r="L45" s="52">
        <f t="shared" si="23"/>
        <v>-0.24183707044216274</v>
      </c>
      <c r="N45" s="27">
        <f t="shared" si="19"/>
        <v>5.2551333070575819</v>
      </c>
      <c r="O45" s="152">
        <f t="shared" si="20"/>
        <v>5.3073587941400628</v>
      </c>
      <c r="P45" s="52">
        <f t="shared" si="8"/>
        <v>9.9379947245758302E-3</v>
      </c>
    </row>
    <row r="46" spans="1:16" ht="20.100000000000001" customHeight="1">
      <c r="A46" s="38" t="s">
        <v>199</v>
      </c>
      <c r="B46" s="19">
        <v>477.55</v>
      </c>
      <c r="C46" s="140">
        <v>543.70000000000005</v>
      </c>
      <c r="D46" s="247">
        <f t="shared" si="16"/>
        <v>1.5083539848277054E-2</v>
      </c>
      <c r="E46" s="215">
        <f t="shared" si="17"/>
        <v>2.1891511996041245E-2</v>
      </c>
      <c r="F46" s="52">
        <f t="shared" si="21"/>
        <v>0.13851952675112561</v>
      </c>
      <c r="H46" s="314">
        <v>220.46799999999999</v>
      </c>
      <c r="I46" s="310">
        <v>290.899</v>
      </c>
      <c r="J46" s="316">
        <f t="shared" si="22"/>
        <v>1.5673188275464451E-2</v>
      </c>
      <c r="K46" s="215">
        <f t="shared" si="18"/>
        <v>2.4934834057208883E-2</v>
      </c>
      <c r="L46" s="52">
        <f t="shared" si="23"/>
        <v>0.31946132772102986</v>
      </c>
      <c r="N46" s="27">
        <f t="shared" si="19"/>
        <v>4.6166474714689558</v>
      </c>
      <c r="O46" s="152">
        <f t="shared" si="20"/>
        <v>5.3503586536693026</v>
      </c>
      <c r="P46" s="52">
        <f t="shared" si="8"/>
        <v>0.15892727065142137</v>
      </c>
    </row>
    <row r="47" spans="1:16" ht="20.100000000000001" customHeight="1">
      <c r="A47" s="38" t="s">
        <v>196</v>
      </c>
      <c r="B47" s="19">
        <v>453.31</v>
      </c>
      <c r="C47" s="140">
        <v>244.13</v>
      </c>
      <c r="D47" s="247">
        <f t="shared" si="16"/>
        <v>1.4317913199921414E-2</v>
      </c>
      <c r="E47" s="215">
        <f t="shared" si="17"/>
        <v>9.8296391826256189E-3</v>
      </c>
      <c r="F47" s="52">
        <f t="shared" si="21"/>
        <v>-0.46145022170258765</v>
      </c>
      <c r="H47" s="314">
        <v>250.93600000000001</v>
      </c>
      <c r="I47" s="310">
        <v>220.23699999999999</v>
      </c>
      <c r="J47" s="316">
        <f t="shared" si="22"/>
        <v>1.7839174724186491E-2</v>
      </c>
      <c r="K47" s="215">
        <f t="shared" si="18"/>
        <v>1.8877937181831193E-2</v>
      </c>
      <c r="L47" s="52">
        <f t="shared" si="23"/>
        <v>-0.12233796665285177</v>
      </c>
      <c r="N47" s="27">
        <f t="shared" si="19"/>
        <v>5.5356378637135739</v>
      </c>
      <c r="O47" s="152">
        <f t="shared" si="20"/>
        <v>9.0213001269815258</v>
      </c>
      <c r="P47" s="52">
        <f t="shared" si="8"/>
        <v>0.62967671460531571</v>
      </c>
    </row>
    <row r="48" spans="1:16" ht="20.100000000000001" customHeight="1">
      <c r="A48" s="38" t="s">
        <v>187</v>
      </c>
      <c r="B48" s="19">
        <v>238.04</v>
      </c>
      <c r="C48" s="140">
        <v>270.14999999999998</v>
      </c>
      <c r="D48" s="247">
        <f t="shared" si="16"/>
        <v>7.5185547596772484E-3</v>
      </c>
      <c r="E48" s="215">
        <f t="shared" si="17"/>
        <v>1.0877307275575761E-2</v>
      </c>
      <c r="F48" s="52">
        <f t="shared" si="21"/>
        <v>0.13489329524449667</v>
      </c>
      <c r="H48" s="314">
        <v>123.58799999999999</v>
      </c>
      <c r="I48" s="310">
        <v>133.13900000000001</v>
      </c>
      <c r="J48" s="316">
        <f t="shared" si="22"/>
        <v>8.7859371545444247E-3</v>
      </c>
      <c r="K48" s="215">
        <f t="shared" si="18"/>
        <v>1.1412204481771108E-2</v>
      </c>
      <c r="L48" s="52">
        <f t="shared" si="23"/>
        <v>7.7280965789558995E-2</v>
      </c>
      <c r="N48" s="27">
        <f t="shared" si="19"/>
        <v>5.1919005209208535</v>
      </c>
      <c r="O48" s="152">
        <f t="shared" si="20"/>
        <v>4.9283361095687592</v>
      </c>
      <c r="P48" s="52">
        <f t="shared" si="8"/>
        <v>-5.076453416047879E-2</v>
      </c>
    </row>
    <row r="49" spans="1:16" ht="20.100000000000001" customHeight="1">
      <c r="A49" s="38" t="s">
        <v>201</v>
      </c>
      <c r="B49" s="19">
        <v>251.96</v>
      </c>
      <c r="C49" s="140">
        <v>209.85</v>
      </c>
      <c r="D49" s="247">
        <f t="shared" si="16"/>
        <v>7.958221547841874E-3</v>
      </c>
      <c r="E49" s="215">
        <f t="shared" si="17"/>
        <v>8.4493908265022167E-3</v>
      </c>
      <c r="F49" s="52">
        <f t="shared" si="21"/>
        <v>-0.1671297031274806</v>
      </c>
      <c r="H49" s="314">
        <v>129.262</v>
      </c>
      <c r="I49" s="310">
        <v>112.825</v>
      </c>
      <c r="J49" s="316">
        <f t="shared" si="22"/>
        <v>9.1893048554125122E-3</v>
      </c>
      <c r="K49" s="215">
        <f t="shared" si="18"/>
        <v>9.670960204416627E-3</v>
      </c>
      <c r="L49" s="52">
        <f t="shared" si="23"/>
        <v>-0.12716034101282664</v>
      </c>
      <c r="N49" s="27">
        <f t="shared" si="19"/>
        <v>5.130258771233529</v>
      </c>
      <c r="O49" s="152">
        <f t="shared" si="20"/>
        <v>5.37645937574458</v>
      </c>
      <c r="P49" s="52">
        <f t="shared" si="8"/>
        <v>4.798989982562888E-2</v>
      </c>
    </row>
    <row r="50" spans="1:16" ht="20.100000000000001" customHeight="1">
      <c r="A50" s="38" t="s">
        <v>191</v>
      </c>
      <c r="B50" s="19">
        <v>169.14</v>
      </c>
      <c r="C50" s="140">
        <v>159.27000000000001</v>
      </c>
      <c r="D50" s="247">
        <f t="shared" si="16"/>
        <v>5.3423304992934366E-3</v>
      </c>
      <c r="E50" s="215">
        <f t="shared" si="17"/>
        <v>6.4128400139957503E-3</v>
      </c>
      <c r="F50" s="52">
        <f t="shared" si="21"/>
        <v>-5.8354026250443281E-2</v>
      </c>
      <c r="H50" s="314">
        <v>85.986000000000004</v>
      </c>
      <c r="I50" s="310">
        <v>103.465</v>
      </c>
      <c r="J50" s="316">
        <f t="shared" si="22"/>
        <v>6.1127908224961735E-3</v>
      </c>
      <c r="K50" s="215">
        <f t="shared" si="18"/>
        <v>8.8686540886325389E-3</v>
      </c>
      <c r="L50" s="52">
        <f t="shared" si="23"/>
        <v>0.20327727769636916</v>
      </c>
      <c r="N50" s="27">
        <f t="shared" si="19"/>
        <v>5.0837176303653786</v>
      </c>
      <c r="O50" s="152">
        <f t="shared" si="20"/>
        <v>6.4962014189740689</v>
      </c>
      <c r="P50" s="52">
        <f t="shared" si="8"/>
        <v>0.27784465843890149</v>
      </c>
    </row>
    <row r="51" spans="1:16" ht="20.100000000000001" customHeight="1">
      <c r="A51" s="38" t="s">
        <v>190</v>
      </c>
      <c r="B51" s="19">
        <v>37.46</v>
      </c>
      <c r="C51" s="140">
        <v>80.77</v>
      </c>
      <c r="D51" s="247">
        <f t="shared" si="16"/>
        <v>1.1831837560809517E-3</v>
      </c>
      <c r="E51" s="215">
        <f t="shared" si="17"/>
        <v>3.2521195952184131E-3</v>
      </c>
      <c r="F51" s="52">
        <f t="shared" si="21"/>
        <v>1.1561665776828616</v>
      </c>
      <c r="H51" s="314">
        <v>42.158000000000001</v>
      </c>
      <c r="I51" s="310">
        <v>73.408000000000001</v>
      </c>
      <c r="J51" s="316">
        <f t="shared" si="22"/>
        <v>2.9970348137463502E-3</v>
      </c>
      <c r="K51" s="215">
        <f t="shared" si="18"/>
        <v>6.292274289260498E-3</v>
      </c>
      <c r="L51" s="52">
        <f t="shared" si="23"/>
        <v>0.74125907301105365</v>
      </c>
      <c r="N51" s="27">
        <f t="shared" si="19"/>
        <v>11.254137746930059</v>
      </c>
      <c r="O51" s="152">
        <f t="shared" si="20"/>
        <v>9.0885229664479397</v>
      </c>
      <c r="P51" s="52">
        <f t="shared" si="8"/>
        <v>-0.19242831651610653</v>
      </c>
    </row>
    <row r="52" spans="1:16" ht="20.100000000000001" customHeight="1">
      <c r="A52" s="38" t="s">
        <v>200</v>
      </c>
      <c r="B52" s="19">
        <v>325.36</v>
      </c>
      <c r="C52" s="140">
        <v>115.2</v>
      </c>
      <c r="D52" s="247">
        <f t="shared" si="16"/>
        <v>1.0276579468192697E-2</v>
      </c>
      <c r="E52" s="215">
        <f t="shared" si="17"/>
        <v>4.638407544498715E-3</v>
      </c>
      <c r="F52" s="52">
        <f t="shared" si="21"/>
        <v>-0.64593066142119504</v>
      </c>
      <c r="H52" s="314">
        <v>152.06</v>
      </c>
      <c r="I52" s="310">
        <v>70.977000000000004</v>
      </c>
      <c r="J52" s="316">
        <f t="shared" si="22"/>
        <v>1.0810026893549742E-2</v>
      </c>
      <c r="K52" s="215">
        <f t="shared" si="18"/>
        <v>6.0838975619665753E-3</v>
      </c>
      <c r="L52" s="52">
        <f t="shared" si="23"/>
        <v>-0.53323030382743652</v>
      </c>
      <c r="N52" s="27">
        <f t="shared" si="19"/>
        <v>4.6735923284976639</v>
      </c>
      <c r="O52" s="152">
        <f t="shared" si="20"/>
        <v>6.1611979166666666</v>
      </c>
      <c r="P52" s="52">
        <f t="shared" si="8"/>
        <v>0.31830024606514978</v>
      </c>
    </row>
    <row r="53" spans="1:16" ht="20.100000000000001" customHeight="1">
      <c r="A53" s="38" t="s">
        <v>193</v>
      </c>
      <c r="B53" s="19">
        <v>75.040000000000006</v>
      </c>
      <c r="C53" s="140">
        <v>106.7</v>
      </c>
      <c r="D53" s="247">
        <f t="shared" si="16"/>
        <v>2.3701577430943572E-3</v>
      </c>
      <c r="E53" s="215">
        <f t="shared" si="17"/>
        <v>4.2961639322744178E-3</v>
      </c>
      <c r="F53" s="52">
        <f t="shared" si="21"/>
        <v>0.42190831556503189</v>
      </c>
      <c r="H53" s="314">
        <v>60.383000000000003</v>
      </c>
      <c r="I53" s="310">
        <v>61.722000000000001</v>
      </c>
      <c r="J53" s="316">
        <f t="shared" si="22"/>
        <v>4.2926598310746682E-3</v>
      </c>
      <c r="K53" s="215">
        <f t="shared" si="18"/>
        <v>5.2905916750454508E-3</v>
      </c>
      <c r="L53" s="52">
        <f t="shared" si="23"/>
        <v>2.2175115512644263E-2</v>
      </c>
      <c r="N53" s="27">
        <f t="shared" si="19"/>
        <v>8.0467750533049038</v>
      </c>
      <c r="O53" s="152">
        <f t="shared" si="20"/>
        <v>5.7846298031865038</v>
      </c>
      <c r="P53" s="52">
        <f t="shared" si="8"/>
        <v>-0.28112445484471582</v>
      </c>
    </row>
    <row r="54" spans="1:16" ht="20.100000000000001" customHeight="1">
      <c r="A54" s="38" t="s">
        <v>205</v>
      </c>
      <c r="B54" s="19">
        <v>11.82</v>
      </c>
      <c r="C54" s="140">
        <v>39.44</v>
      </c>
      <c r="D54" s="247">
        <f t="shared" si="16"/>
        <v>3.7333774684668574E-4</v>
      </c>
      <c r="E54" s="215">
        <f t="shared" si="17"/>
        <v>1.5880103607207405E-3</v>
      </c>
      <c r="F54" s="52">
        <f t="shared" si="21"/>
        <v>2.3367174280879861</v>
      </c>
      <c r="H54" s="314">
        <v>10.625</v>
      </c>
      <c r="I54" s="310">
        <v>29.366</v>
      </c>
      <c r="J54" s="316">
        <f t="shared" si="22"/>
        <v>7.553369442586216E-4</v>
      </c>
      <c r="K54" s="215">
        <f t="shared" si="18"/>
        <v>2.5171497218072114E-3</v>
      </c>
      <c r="L54" s="52">
        <f t="shared" si="23"/>
        <v>1.7638588235294117</v>
      </c>
      <c r="N54" s="27">
        <f t="shared" si="19"/>
        <v>8.9890016920473776</v>
      </c>
      <c r="O54" s="152">
        <f t="shared" si="20"/>
        <v>7.4457403651115612</v>
      </c>
      <c r="P54" s="52">
        <f t="shared" si="8"/>
        <v>-0.17168328361770682</v>
      </c>
    </row>
    <row r="55" spans="1:16" ht="20.100000000000001" customHeight="1">
      <c r="A55" s="38" t="s">
        <v>204</v>
      </c>
      <c r="B55" s="19">
        <v>11.93</v>
      </c>
      <c r="C55" s="140">
        <v>33.58</v>
      </c>
      <c r="D55" s="247">
        <f t="shared" si="16"/>
        <v>3.7681212520143491E-4</v>
      </c>
      <c r="E55" s="215">
        <f t="shared" si="17"/>
        <v>1.3520635880578718E-3</v>
      </c>
      <c r="F55" s="52">
        <f t="shared" si="21"/>
        <v>1.8147527242246437</v>
      </c>
      <c r="H55" s="314">
        <v>6.3710000000000004</v>
      </c>
      <c r="I55" s="310">
        <v>21.274999999999999</v>
      </c>
      <c r="J55" s="316">
        <f t="shared" si="22"/>
        <v>4.5291780441145211E-4</v>
      </c>
      <c r="K55" s="215">
        <f t="shared" si="18"/>
        <v>1.8236178005669285E-3</v>
      </c>
      <c r="L55" s="52">
        <f t="shared" si="23"/>
        <v>2.3393501805054147</v>
      </c>
      <c r="N55" s="27">
        <f t="shared" si="19"/>
        <v>5.3403185247275777</v>
      </c>
      <c r="O55" s="152">
        <f t="shared" si="20"/>
        <v>6.3356164383561637</v>
      </c>
      <c r="P55" s="52">
        <f t="shared" si="8"/>
        <v>0.18637426007830843</v>
      </c>
    </row>
    <row r="56" spans="1:16" ht="20.100000000000001" customHeight="1">
      <c r="A56" s="38" t="s">
        <v>203</v>
      </c>
      <c r="B56" s="19">
        <v>46.1</v>
      </c>
      <c r="C56" s="140">
        <v>18.239999999999998</v>
      </c>
      <c r="D56" s="247">
        <f t="shared" si="16"/>
        <v>1.4560803832176154E-3</v>
      </c>
      <c r="E56" s="215">
        <f t="shared" si="17"/>
        <v>7.3441452787896316E-4</v>
      </c>
      <c r="F56" s="52">
        <f t="shared" si="21"/>
        <v>-0.60433839479392626</v>
      </c>
      <c r="H56" s="314">
        <v>33.661999999999999</v>
      </c>
      <c r="I56" s="310">
        <v>18.507999999999999</v>
      </c>
      <c r="J56" s="316">
        <f t="shared" si="22"/>
        <v>2.3930496204831735E-3</v>
      </c>
      <c r="K56" s="215">
        <f t="shared" si="18"/>
        <v>1.5864403409115259E-3</v>
      </c>
      <c r="L56" s="52">
        <f t="shared" si="23"/>
        <v>-0.45018121323747845</v>
      </c>
      <c r="N56" s="27">
        <f t="shared" ref="N56" si="24">(H56/B56)*10</f>
        <v>7.3019522776572661</v>
      </c>
      <c r="O56" s="152">
        <f t="shared" ref="O56" si="25">(I56/C56)*10</f>
        <v>10.146929824561404</v>
      </c>
      <c r="P56" s="52">
        <f t="shared" ref="P56" si="26">(O56-N56)/N56</f>
        <v>0.38961875382413635</v>
      </c>
    </row>
    <row r="57" spans="1:16" ht="20.100000000000001" customHeight="1">
      <c r="A57" s="38" t="s">
        <v>206</v>
      </c>
      <c r="B57" s="19">
        <v>18.38</v>
      </c>
      <c r="C57" s="140">
        <v>21.7</v>
      </c>
      <c r="D57" s="247">
        <f t="shared" si="16"/>
        <v>5.8053703782081929E-4</v>
      </c>
      <c r="E57" s="215">
        <f t="shared" si="17"/>
        <v>8.7372781003144191E-4</v>
      </c>
      <c r="F57" s="52">
        <f t="shared" si="21"/>
        <v>0.1806311207834603</v>
      </c>
      <c r="H57" s="314">
        <v>9.5259999999999998</v>
      </c>
      <c r="I57" s="310">
        <v>9.1029999999999998</v>
      </c>
      <c r="J57" s="316">
        <f t="shared" si="22"/>
        <v>6.7720844527130626E-4</v>
      </c>
      <c r="K57" s="215">
        <f t="shared" si="18"/>
        <v>7.8027698418616919E-4</v>
      </c>
      <c r="L57" s="52">
        <f t="shared" si="23"/>
        <v>-4.4404786899013234E-2</v>
      </c>
      <c r="N57" s="27">
        <f t="shared" ref="N57" si="27">(H57/B57)*10</f>
        <v>5.1828073993471167</v>
      </c>
      <c r="O57" s="152">
        <f t="shared" ref="O57:O60" si="28">(I57/C57)*10</f>
        <v>4.1949308755760368</v>
      </c>
      <c r="P57" s="52">
        <f t="shared" ref="P57" si="29">(O57-N57)/N57</f>
        <v>-0.19060645083888775</v>
      </c>
    </row>
    <row r="58" spans="1:16" ht="20.100000000000001" customHeight="1">
      <c r="A58" s="38" t="s">
        <v>202</v>
      </c>
      <c r="B58" s="19">
        <v>0.61</v>
      </c>
      <c r="C58" s="140">
        <v>9.82</v>
      </c>
      <c r="D58" s="247">
        <f t="shared" si="16"/>
        <v>1.9267007239972782E-5</v>
      </c>
      <c r="E58" s="215">
        <f t="shared" si="17"/>
        <v>3.9539203200501197E-4</v>
      </c>
      <c r="F58" s="52">
        <f t="shared" si="21"/>
        <v>15.098360655737707</v>
      </c>
      <c r="H58" s="314">
        <v>1.214</v>
      </c>
      <c r="I58" s="310">
        <v>9.0310000000000006</v>
      </c>
      <c r="J58" s="316">
        <f t="shared" si="22"/>
        <v>8.6303910619290968E-5</v>
      </c>
      <c r="K58" s="215">
        <f t="shared" si="18"/>
        <v>7.7410539868013782E-4</v>
      </c>
      <c r="L58" s="52">
        <f t="shared" si="23"/>
        <v>6.4390444810543661</v>
      </c>
      <c r="N58" s="27">
        <f t="shared" ref="N58:N59" si="30">(H58/B58)*10</f>
        <v>19.901639344262293</v>
      </c>
      <c r="O58" s="152">
        <f t="shared" ref="O58:O59" si="31">(I58/C58)*10</f>
        <v>9.1965376782077399</v>
      </c>
      <c r="P58" s="52">
        <f t="shared" ref="P58:P59" si="32">(O58-N58)/N58</f>
        <v>-0.53790049557605257</v>
      </c>
    </row>
    <row r="59" spans="1:16" ht="20.100000000000001" customHeight="1">
      <c r="A59" s="38" t="s">
        <v>208</v>
      </c>
      <c r="B59" s="19">
        <v>0.17</v>
      </c>
      <c r="C59" s="140">
        <v>4.5999999999999996</v>
      </c>
      <c r="D59" s="247">
        <f t="shared" si="16"/>
        <v>5.3694938209760217E-6</v>
      </c>
      <c r="E59" s="215">
        <f t="shared" si="17"/>
        <v>1.8521419014491395E-4</v>
      </c>
      <c r="F59" s="52">
        <f t="shared" ref="F59" si="33">(C59-B59)/B59</f>
        <v>26.058823529411761</v>
      </c>
      <c r="H59" s="314">
        <v>0.104</v>
      </c>
      <c r="I59" s="310">
        <v>7.9660000000000002</v>
      </c>
      <c r="J59" s="316">
        <f t="shared" si="22"/>
        <v>7.3934157367432135E-6</v>
      </c>
      <c r="K59" s="215">
        <f t="shared" si="18"/>
        <v>6.8281736307008946E-4</v>
      </c>
      <c r="L59" s="52">
        <f t="shared" ref="L59" si="34">(I59-H59)/H59</f>
        <v>75.596153846153854</v>
      </c>
      <c r="N59" s="27">
        <f t="shared" si="30"/>
        <v>6.117647058823529</v>
      </c>
      <c r="O59" s="152">
        <f t="shared" si="31"/>
        <v>17.317391304347829</v>
      </c>
      <c r="P59" s="52">
        <f t="shared" si="32"/>
        <v>1.8307274247491645</v>
      </c>
    </row>
    <row r="60" spans="1:16" ht="20.100000000000001" customHeight="1">
      <c r="A60" s="38" t="s">
        <v>207</v>
      </c>
      <c r="B60" s="19"/>
      <c r="C60" s="140">
        <v>6.93</v>
      </c>
      <c r="D60" s="247">
        <f t="shared" si="16"/>
        <v>0</v>
      </c>
      <c r="E60" s="215">
        <f t="shared" si="17"/>
        <v>2.7902920384875079E-4</v>
      </c>
      <c r="F60" s="52"/>
      <c r="H60" s="314"/>
      <c r="I60" s="310">
        <v>5.2</v>
      </c>
      <c r="J60" s="316">
        <f t="shared" si="22"/>
        <v>0</v>
      </c>
      <c r="K60" s="215">
        <f t="shared" si="18"/>
        <v>4.4572561988004834E-4</v>
      </c>
      <c r="L60" s="52"/>
      <c r="N60" s="27"/>
      <c r="O60" s="152">
        <f t="shared" si="28"/>
        <v>7.5036075036075047</v>
      </c>
      <c r="P60" s="52"/>
    </row>
    <row r="61" spans="1:16" ht="20.100000000000001" customHeight="1" thickBot="1">
      <c r="A61" s="8" t="s">
        <v>17</v>
      </c>
      <c r="B61" s="19">
        <f>B62-SUM(B39:B60)</f>
        <v>47.980000000003201</v>
      </c>
      <c r="C61" s="140">
        <f>C62-SUM(C39:C60)</f>
        <v>6.1200000000026193</v>
      </c>
      <c r="D61" s="247">
        <f t="shared" si="16"/>
        <v>1.5154606678261572E-3</v>
      </c>
      <c r="E61" s="215">
        <f t="shared" si="17"/>
        <v>2.4641540080159969E-4</v>
      </c>
      <c r="F61" s="52">
        <f t="shared" ref="F61" si="35">(C61-B61)/B61</f>
        <v>-0.87244685285531032</v>
      </c>
      <c r="H61" s="315">
        <f>H62-SUM(H39:H60)</f>
        <v>38.513000000004467</v>
      </c>
      <c r="I61" s="311">
        <f>I62-SUM(I39:I60)</f>
        <v>8.875000000001819</v>
      </c>
      <c r="J61" s="316">
        <f t="shared" si="22"/>
        <v>2.7379098102810039E-3</v>
      </c>
      <c r="K61" s="215">
        <f t="shared" si="18"/>
        <v>7.6073363008389227E-4</v>
      </c>
      <c r="L61" s="52">
        <f t="shared" ref="L61" si="36">(I61-H61)/H61</f>
        <v>-0.76955833095316417</v>
      </c>
      <c r="N61" s="27">
        <f t="shared" si="19"/>
        <v>8.0268862025848051</v>
      </c>
      <c r="O61" s="152">
        <f t="shared" si="20"/>
        <v>14.501633986924871</v>
      </c>
      <c r="P61" s="52">
        <f t="shared" ref="P61" si="37">(O61-N61)/N61</f>
        <v>0.80663256223254765</v>
      </c>
    </row>
    <row r="62" spans="1:16" ht="26.25" customHeight="1" thickBot="1">
      <c r="A62" s="12" t="s">
        <v>18</v>
      </c>
      <c r="B62" s="17">
        <v>31660.340000000004</v>
      </c>
      <c r="C62" s="145">
        <v>24836.110000000004</v>
      </c>
      <c r="D62" s="253">
        <f>SUM(D39:D61)</f>
        <v>1.0000000000000002</v>
      </c>
      <c r="E62" s="254">
        <f>SUM(E39:E61)</f>
        <v>0.99999999999999989</v>
      </c>
      <c r="F62" s="57">
        <f t="shared" si="21"/>
        <v>-0.21554506363481879</v>
      </c>
      <c r="G62" s="1"/>
      <c r="H62" s="17">
        <v>14066.570000000002</v>
      </c>
      <c r="I62" s="145">
        <v>11666.37</v>
      </c>
      <c r="J62" s="253">
        <f>SUM(J39:J61)</f>
        <v>1.0000000000000002</v>
      </c>
      <c r="K62" s="254">
        <f>SUM(K39:K61)</f>
        <v>1.0000000000000002</v>
      </c>
      <c r="L62" s="57">
        <f t="shared" si="23"/>
        <v>-0.1706315043397218</v>
      </c>
      <c r="M62" s="1"/>
      <c r="N62" s="29">
        <f t="shared" si="19"/>
        <v>4.4429623939603937</v>
      </c>
      <c r="O62" s="146">
        <f t="shared" si="20"/>
        <v>4.6973418945237393</v>
      </c>
      <c r="P62" s="57">
        <v>0</v>
      </c>
    </row>
    <row r="64" spans="1:16" ht="15.75" thickBot="1"/>
    <row r="65" spans="1:16">
      <c r="A65" s="463" t="s">
        <v>15</v>
      </c>
      <c r="B65" s="424" t="s">
        <v>1</v>
      </c>
      <c r="C65" s="414"/>
      <c r="D65" s="424" t="s">
        <v>100</v>
      </c>
      <c r="E65" s="414"/>
      <c r="F65" s="130" t="s">
        <v>0</v>
      </c>
      <c r="H65" s="466" t="s">
        <v>19</v>
      </c>
      <c r="I65" s="467"/>
      <c r="J65" s="424" t="s">
        <v>100</v>
      </c>
      <c r="K65" s="419"/>
      <c r="L65" s="130" t="s">
        <v>0</v>
      </c>
      <c r="N65" s="413" t="s">
        <v>22</v>
      </c>
      <c r="O65" s="414"/>
      <c r="P65" s="130" t="s">
        <v>0</v>
      </c>
    </row>
    <row r="66" spans="1:16">
      <c r="A66" s="464"/>
      <c r="B66" s="425" t="str">
        <f>B5</f>
        <v>jan</v>
      </c>
      <c r="C66" s="416"/>
      <c r="D66" s="425" t="str">
        <f>B5</f>
        <v>jan</v>
      </c>
      <c r="E66" s="416"/>
      <c r="F66" s="131" t="str">
        <f>F37</f>
        <v>2026/2025</v>
      </c>
      <c r="H66" s="411" t="str">
        <f>B5</f>
        <v>jan</v>
      </c>
      <c r="I66" s="416"/>
      <c r="J66" s="425" t="str">
        <f>B5</f>
        <v>jan</v>
      </c>
      <c r="K66" s="412"/>
      <c r="L66" s="131" t="str">
        <f>L37</f>
        <v>2026/2025</v>
      </c>
      <c r="N66" s="411" t="str">
        <f>B5</f>
        <v>jan</v>
      </c>
      <c r="O66" s="412"/>
      <c r="P66" s="131" t="str">
        <f>P37</f>
        <v>2026/2025</v>
      </c>
    </row>
    <row r="67" spans="1:16" ht="19.5" customHeight="1" thickBot="1">
      <c r="A67" s="465"/>
      <c r="B67" s="99">
        <f>B6</f>
        <v>2025</v>
      </c>
      <c r="C67" s="134">
        <f>C6</f>
        <v>2026</v>
      </c>
      <c r="D67" s="99">
        <f>B6</f>
        <v>2025</v>
      </c>
      <c r="E67" s="134">
        <f>C6</f>
        <v>2026</v>
      </c>
      <c r="F67" s="132" t="s">
        <v>1</v>
      </c>
      <c r="H67" s="25">
        <f>B6</f>
        <v>2025</v>
      </c>
      <c r="I67" s="134">
        <f>C6</f>
        <v>2026</v>
      </c>
      <c r="J67" s="99">
        <f>B6</f>
        <v>2025</v>
      </c>
      <c r="K67" s="134">
        <f>C6</f>
        <v>2026</v>
      </c>
      <c r="L67" s="259">
        <v>1000</v>
      </c>
      <c r="N67" s="25">
        <f>B6</f>
        <v>2025</v>
      </c>
      <c r="O67" s="134">
        <f>C6</f>
        <v>2026</v>
      </c>
      <c r="P67" s="132"/>
    </row>
    <row r="68" spans="1:16" ht="20.100000000000001" customHeight="1">
      <c r="A68" s="300" t="s">
        <v>175</v>
      </c>
      <c r="B68" s="115">
        <v>1776.75</v>
      </c>
      <c r="C68" s="147">
        <v>2104.64</v>
      </c>
      <c r="D68" s="247">
        <f>B68/$B$96</f>
        <v>0.24095446038677476</v>
      </c>
      <c r="E68" s="246">
        <f>C68/$C$96</f>
        <v>0.28724365430966475</v>
      </c>
      <c r="F68" s="61">
        <f t="shared" ref="F68:F94" si="38">(C68-B68)/B68</f>
        <v>0.18454481497115513</v>
      </c>
      <c r="H68" s="19">
        <v>1976.105</v>
      </c>
      <c r="I68" s="147">
        <v>2233.5039999999999</v>
      </c>
      <c r="J68" s="245">
        <f>H68/$H$96</f>
        <v>0.29771781888087556</v>
      </c>
      <c r="K68" s="246">
        <f>I68/$I$96</f>
        <v>0.34952518024340423</v>
      </c>
      <c r="L68" s="61">
        <f t="shared" ref="L68:L91" si="39">(I68-H68)/H68</f>
        <v>0.13025573033821577</v>
      </c>
      <c r="N68" s="41">
        <f t="shared" ref="N68:N96" si="40">(H68/B68)*10</f>
        <v>11.122020543126494</v>
      </c>
      <c r="O68" s="149">
        <f t="shared" ref="O68:O96" si="41">(I68/C68)*10</f>
        <v>10.612285236429983</v>
      </c>
      <c r="P68" s="61">
        <f t="shared" si="8"/>
        <v>-4.5831178311528276E-2</v>
      </c>
    </row>
    <row r="69" spans="1:16" ht="20.100000000000001" customHeight="1">
      <c r="A69" s="301" t="s">
        <v>177</v>
      </c>
      <c r="B69" s="117">
        <v>2357.14</v>
      </c>
      <c r="C69" s="140">
        <v>2129.09</v>
      </c>
      <c r="D69" s="247">
        <f t="shared" ref="D69:D95" si="42">B69/$B$96</f>
        <v>0.31966421655048949</v>
      </c>
      <c r="E69" s="215">
        <f t="shared" ref="E69:E95" si="43">C69/$C$96</f>
        <v>0.29058061804116819</v>
      </c>
      <c r="F69" s="52">
        <f t="shared" si="38"/>
        <v>-9.6748602119517607E-2</v>
      </c>
      <c r="H69" s="19">
        <v>1342.1590000000001</v>
      </c>
      <c r="I69" s="140">
        <v>1391.1479999999999</v>
      </c>
      <c r="J69" s="214">
        <f t="shared" ref="J69:J96" si="44">H69/$H$96</f>
        <v>0.20220820759592079</v>
      </c>
      <c r="K69" s="215">
        <f t="shared" ref="K69:K96" si="45">I69/$I$96</f>
        <v>0.21770332869126327</v>
      </c>
      <c r="L69" s="52">
        <f t="shared" si="39"/>
        <v>3.650014640590258E-2</v>
      </c>
      <c r="N69" s="40">
        <f t="shared" si="40"/>
        <v>5.6940147806239771</v>
      </c>
      <c r="O69" s="143">
        <f t="shared" si="41"/>
        <v>6.5340027899243323</v>
      </c>
      <c r="P69" s="52">
        <f t="shared" si="8"/>
        <v>0.14752122038016649</v>
      </c>
    </row>
    <row r="70" spans="1:16" ht="20.100000000000001" customHeight="1">
      <c r="A70" s="301" t="s">
        <v>184</v>
      </c>
      <c r="B70" s="117">
        <v>482.99</v>
      </c>
      <c r="C70" s="140">
        <v>787.72</v>
      </c>
      <c r="D70" s="247">
        <f t="shared" si="42"/>
        <v>6.5500827253247976E-2</v>
      </c>
      <c r="E70" s="215">
        <f t="shared" si="43"/>
        <v>0.10750891904212082</v>
      </c>
      <c r="F70" s="52">
        <f t="shared" si="38"/>
        <v>0.63092403569432087</v>
      </c>
      <c r="H70" s="19">
        <v>338.7</v>
      </c>
      <c r="I70" s="140">
        <v>637.34199999999998</v>
      </c>
      <c r="J70" s="214">
        <f t="shared" si="44"/>
        <v>5.1028171708969179E-2</v>
      </c>
      <c r="K70" s="215">
        <f t="shared" si="45"/>
        <v>9.9738830746079588E-2</v>
      </c>
      <c r="L70" s="52">
        <f t="shared" si="39"/>
        <v>0.88173014467080013</v>
      </c>
      <c r="N70" s="40">
        <f t="shared" si="40"/>
        <v>7.0125675479823588</v>
      </c>
      <c r="O70" s="143">
        <f t="shared" si="41"/>
        <v>8.0909714111613269</v>
      </c>
      <c r="P70" s="52">
        <f t="shared" si="8"/>
        <v>0.15378160079031883</v>
      </c>
    </row>
    <row r="71" spans="1:16" ht="20.100000000000001" customHeight="1">
      <c r="A71" s="301" t="s">
        <v>178</v>
      </c>
      <c r="B71" s="117">
        <v>714.66</v>
      </c>
      <c r="C71" s="140">
        <v>522.5</v>
      </c>
      <c r="D71" s="247">
        <f t="shared" si="42"/>
        <v>9.6918820689468096E-2</v>
      </c>
      <c r="E71" s="215">
        <f t="shared" si="43"/>
        <v>7.131139262619729E-2</v>
      </c>
      <c r="F71" s="52">
        <f t="shared" si="38"/>
        <v>-0.26888310525284748</v>
      </c>
      <c r="H71" s="19">
        <v>674.26900000000001</v>
      </c>
      <c r="I71" s="140">
        <v>508.16800000000001</v>
      </c>
      <c r="J71" s="214">
        <f t="shared" si="44"/>
        <v>0.10158463038097119</v>
      </c>
      <c r="K71" s="215">
        <f t="shared" si="45"/>
        <v>7.9524152091928313E-2</v>
      </c>
      <c r="L71" s="52">
        <f t="shared" si="39"/>
        <v>-0.24634233518076612</v>
      </c>
      <c r="N71" s="40">
        <f t="shared" si="40"/>
        <v>9.4348221531917282</v>
      </c>
      <c r="O71" s="143">
        <f t="shared" si="41"/>
        <v>9.7257033492822966</v>
      </c>
      <c r="P71" s="52">
        <f t="shared" si="8"/>
        <v>3.0830596631030879E-2</v>
      </c>
    </row>
    <row r="72" spans="1:16" ht="20.100000000000001" customHeight="1">
      <c r="A72" s="301" t="s">
        <v>189</v>
      </c>
      <c r="B72" s="117">
        <v>282.37</v>
      </c>
      <c r="C72" s="140">
        <v>162.77000000000001</v>
      </c>
      <c r="D72" s="247">
        <f t="shared" si="42"/>
        <v>3.829368846456372E-2</v>
      </c>
      <c r="E72" s="215">
        <f t="shared" si="43"/>
        <v>2.2215034215820349E-2</v>
      </c>
      <c r="F72" s="52">
        <f t="shared" si="38"/>
        <v>-0.42355774338633706</v>
      </c>
      <c r="H72" s="19">
        <v>894.7</v>
      </c>
      <c r="I72" s="140">
        <v>493.42500000000001</v>
      </c>
      <c r="J72" s="214">
        <f t="shared" si="44"/>
        <v>0.13479452385005825</v>
      </c>
      <c r="K72" s="215">
        <f t="shared" si="45"/>
        <v>7.7216992699185555E-2</v>
      </c>
      <c r="L72" s="52">
        <f t="shared" si="39"/>
        <v>-0.44850229127081703</v>
      </c>
      <c r="N72" s="40">
        <f t="shared" si="40"/>
        <v>31.685377341785603</v>
      </c>
      <c r="O72" s="143">
        <f t="shared" si="41"/>
        <v>30.314247097130924</v>
      </c>
      <c r="P72" s="52">
        <f t="shared" ref="P72:P76" si="46">(O72-N72)/N72</f>
        <v>-4.3273281232048939E-2</v>
      </c>
    </row>
    <row r="73" spans="1:16" ht="20.100000000000001" customHeight="1">
      <c r="A73" s="301" t="s">
        <v>176</v>
      </c>
      <c r="B73" s="117">
        <v>422.51</v>
      </c>
      <c r="C73" s="140">
        <v>436.44</v>
      </c>
      <c r="D73" s="247">
        <f t="shared" si="42"/>
        <v>5.7298814722395501E-2</v>
      </c>
      <c r="E73" s="215">
        <f t="shared" si="43"/>
        <v>5.9565826215842187E-2</v>
      </c>
      <c r="F73" s="52">
        <f t="shared" si="38"/>
        <v>3.2969633854820019E-2</v>
      </c>
      <c r="H73" s="19">
        <v>234.79</v>
      </c>
      <c r="I73" s="140">
        <v>218.851</v>
      </c>
      <c r="J73" s="214">
        <f t="shared" si="44"/>
        <v>3.53732047108027E-2</v>
      </c>
      <c r="K73" s="215">
        <f t="shared" si="45"/>
        <v>3.4248398579742531E-2</v>
      </c>
      <c r="L73" s="52">
        <f t="shared" si="39"/>
        <v>-6.7886196175305558E-2</v>
      </c>
      <c r="N73" s="40">
        <f t="shared" si="40"/>
        <v>5.5570282360180823</v>
      </c>
      <c r="O73" s="143">
        <f t="shared" si="41"/>
        <v>5.0144578865365226</v>
      </c>
      <c r="P73" s="52">
        <f t="shared" si="46"/>
        <v>-9.7636781106288081E-2</v>
      </c>
    </row>
    <row r="74" spans="1:16" ht="20.100000000000001" customHeight="1">
      <c r="A74" s="301" t="s">
        <v>183</v>
      </c>
      <c r="B74" s="117">
        <v>135.74</v>
      </c>
      <c r="C74" s="140">
        <v>158.93</v>
      </c>
      <c r="D74" s="247">
        <f t="shared" si="42"/>
        <v>1.8408418996989338E-2</v>
      </c>
      <c r="E74" s="215">
        <f t="shared" si="43"/>
        <v>2.169094666044313E-2</v>
      </c>
      <c r="F74" s="52">
        <f t="shared" si="38"/>
        <v>0.17084131427729479</v>
      </c>
      <c r="H74" s="19">
        <v>71.31</v>
      </c>
      <c r="I74" s="140">
        <v>127.108</v>
      </c>
      <c r="J74" s="214">
        <f t="shared" si="44"/>
        <v>1.0743486638814859E-2</v>
      </c>
      <c r="K74" s="215">
        <f t="shared" si="45"/>
        <v>1.9891366485297823E-2</v>
      </c>
      <c r="L74" s="52">
        <f t="shared" si="39"/>
        <v>0.78247090169681677</v>
      </c>
      <c r="N74" s="40">
        <f t="shared" si="40"/>
        <v>5.2534256667157795</v>
      </c>
      <c r="O74" s="143">
        <f t="shared" si="41"/>
        <v>7.9977348518215567</v>
      </c>
      <c r="P74" s="52">
        <f t="shared" si="46"/>
        <v>0.52238469890093708</v>
      </c>
    </row>
    <row r="75" spans="1:16" ht="20.100000000000001" customHeight="1">
      <c r="A75" s="301" t="s">
        <v>209</v>
      </c>
      <c r="B75" s="117">
        <v>149.81</v>
      </c>
      <c r="C75" s="140">
        <v>248.63</v>
      </c>
      <c r="D75" s="247">
        <f t="shared" si="42"/>
        <v>2.0316526078819602E-2</v>
      </c>
      <c r="E75" s="215">
        <f t="shared" si="43"/>
        <v>3.3933304399332884E-2</v>
      </c>
      <c r="F75" s="52">
        <f t="shared" si="38"/>
        <v>0.6596355383485748</v>
      </c>
      <c r="H75" s="19">
        <v>85.11</v>
      </c>
      <c r="I75" s="140">
        <v>110.997</v>
      </c>
      <c r="J75" s="214">
        <f t="shared" si="44"/>
        <v>1.2822579551669227E-2</v>
      </c>
      <c r="K75" s="215">
        <f t="shared" si="45"/>
        <v>1.7370126237283273E-2</v>
      </c>
      <c r="L75" s="52">
        <f t="shared" si="39"/>
        <v>0.30415932322876277</v>
      </c>
      <c r="N75" s="40">
        <f t="shared" si="40"/>
        <v>5.6811961818303178</v>
      </c>
      <c r="O75" s="143">
        <f t="shared" si="41"/>
        <v>4.4643446084543301</v>
      </c>
      <c r="P75" s="52">
        <f t="shared" si="46"/>
        <v>-0.21418932464746415</v>
      </c>
    </row>
    <row r="76" spans="1:16" ht="20.100000000000001" customHeight="1">
      <c r="A76" s="301" t="s">
        <v>220</v>
      </c>
      <c r="B76" s="117">
        <v>35.72</v>
      </c>
      <c r="C76" s="140">
        <v>112.97</v>
      </c>
      <c r="D76" s="247">
        <f t="shared" si="42"/>
        <v>4.8441780357481885E-3</v>
      </c>
      <c r="E76" s="215">
        <f t="shared" si="43"/>
        <v>1.5418273732022024E-2</v>
      </c>
      <c r="F76" s="52">
        <f t="shared" si="38"/>
        <v>2.1626539753639418</v>
      </c>
      <c r="H76" s="19">
        <v>26.917000000000002</v>
      </c>
      <c r="I76" s="140">
        <v>98.667000000000002</v>
      </c>
      <c r="J76" s="214">
        <f t="shared" si="44"/>
        <v>4.0552857924131191E-3</v>
      </c>
      <c r="K76" s="215">
        <f t="shared" si="45"/>
        <v>1.5440581686478272E-2</v>
      </c>
      <c r="L76" s="52">
        <f t="shared" si="39"/>
        <v>2.6656016643756733</v>
      </c>
      <c r="N76" s="40">
        <f t="shared" si="40"/>
        <v>7.5355543113101913</v>
      </c>
      <c r="O76" s="143">
        <f t="shared" si="41"/>
        <v>8.7339116579622917</v>
      </c>
      <c r="P76" s="52">
        <f t="shared" si="46"/>
        <v>0.15902709968574888</v>
      </c>
    </row>
    <row r="77" spans="1:16" ht="20.100000000000001" customHeight="1">
      <c r="A77" s="301" t="s">
        <v>212</v>
      </c>
      <c r="B77" s="117">
        <v>157.07</v>
      </c>
      <c r="C77" s="140">
        <v>97.72</v>
      </c>
      <c r="D77" s="247">
        <f t="shared" si="42"/>
        <v>2.130109305920963E-2</v>
      </c>
      <c r="E77" s="215">
        <f t="shared" si="43"/>
        <v>1.3336936435276553E-2</v>
      </c>
      <c r="F77" s="52">
        <f t="shared" si="38"/>
        <v>-0.37785700643025399</v>
      </c>
      <c r="H77" s="19">
        <v>239.24299999999999</v>
      </c>
      <c r="I77" s="140">
        <v>73.257999999999996</v>
      </c>
      <c r="J77" s="214">
        <f t="shared" si="44"/>
        <v>3.6044088822465056E-2</v>
      </c>
      <c r="K77" s="215">
        <f t="shared" si="45"/>
        <v>1.1464280186769893E-2</v>
      </c>
      <c r="L77" s="52">
        <f t="shared" si="39"/>
        <v>-0.69379250385591229</v>
      </c>
      <c r="N77" s="40">
        <f t="shared" ref="N77:N78" si="47">(H77/B77)*10</f>
        <v>15.231616476730121</v>
      </c>
      <c r="O77" s="143">
        <f t="shared" ref="O77:O78" si="48">(I77/C77)*10</f>
        <v>7.4967253376995489</v>
      </c>
      <c r="P77" s="52">
        <f t="shared" ref="P77:P78" si="49">(O77-N77)/N77</f>
        <v>-0.50781813938444675</v>
      </c>
    </row>
    <row r="78" spans="1:16" ht="20.100000000000001" customHeight="1">
      <c r="A78" s="301" t="s">
        <v>192</v>
      </c>
      <c r="B78" s="117">
        <v>129.11000000000001</v>
      </c>
      <c r="C78" s="140">
        <v>57.33</v>
      </c>
      <c r="D78" s="247">
        <f t="shared" si="42"/>
        <v>1.7509289647129025E-2</v>
      </c>
      <c r="E78" s="215">
        <f t="shared" si="43"/>
        <v>7.8244634244208425E-3</v>
      </c>
      <c r="F78" s="52">
        <f t="shared" si="38"/>
        <v>-0.55596003407946715</v>
      </c>
      <c r="H78" s="19">
        <v>109.295</v>
      </c>
      <c r="I78" s="140">
        <v>65.959999999999994</v>
      </c>
      <c r="J78" s="214">
        <f t="shared" si="44"/>
        <v>1.6466265210899871E-2</v>
      </c>
      <c r="K78" s="215">
        <f t="shared" si="45"/>
        <v>1.0322202641613779E-2</v>
      </c>
      <c r="L78" s="52">
        <f t="shared" si="39"/>
        <v>-0.39649572258566274</v>
      </c>
      <c r="N78" s="40">
        <f t="shared" si="47"/>
        <v>8.465262179536829</v>
      </c>
      <c r="O78" s="143">
        <f t="shared" si="48"/>
        <v>11.505320076748649</v>
      </c>
      <c r="P78" s="52">
        <f t="shared" si="49"/>
        <v>0.35912152898944888</v>
      </c>
    </row>
    <row r="79" spans="1:16" ht="20.100000000000001" customHeight="1">
      <c r="A79" s="301" t="s">
        <v>213</v>
      </c>
      <c r="B79" s="117">
        <v>18.14</v>
      </c>
      <c r="C79" s="140">
        <v>94.52</v>
      </c>
      <c r="D79" s="247">
        <f t="shared" si="42"/>
        <v>2.4600612981095227E-3</v>
      </c>
      <c r="E79" s="215">
        <f t="shared" si="43"/>
        <v>1.2900196805795535E-2</v>
      </c>
      <c r="F79" s="52">
        <f t="shared" si="38"/>
        <v>4.2105843439911794</v>
      </c>
      <c r="H79" s="19">
        <v>12.659000000000001</v>
      </c>
      <c r="I79" s="140">
        <v>54.317999999999998</v>
      </c>
      <c r="J79" s="214">
        <f t="shared" si="44"/>
        <v>1.907191100277062E-3</v>
      </c>
      <c r="K79" s="215">
        <f t="shared" si="45"/>
        <v>8.5003244858577517E-3</v>
      </c>
      <c r="L79" s="52">
        <f t="shared" ref="L79:L80" si="50">(I79-H79)/H79</f>
        <v>3.2908602575242907</v>
      </c>
      <c r="N79" s="40">
        <f t="shared" ref="N79:N80" si="51">(H79/B79)*10</f>
        <v>6.978500551267917</v>
      </c>
      <c r="O79" s="143">
        <f t="shared" ref="O79:O80" si="52">(I79/C79)*10</f>
        <v>5.7467202708421494</v>
      </c>
      <c r="P79" s="52">
        <f t="shared" ref="P79:P80" si="53">(O79-N79)/N79</f>
        <v>-0.17651073771169462</v>
      </c>
    </row>
    <row r="80" spans="1:16" ht="20.100000000000001" customHeight="1">
      <c r="A80" s="301" t="s">
        <v>197</v>
      </c>
      <c r="B80" s="117">
        <v>60.95</v>
      </c>
      <c r="C80" s="140">
        <v>69.849999999999994</v>
      </c>
      <c r="D80" s="247">
        <f t="shared" si="42"/>
        <v>8.2657517155333739E-3</v>
      </c>
      <c r="E80" s="215">
        <f t="shared" si="43"/>
        <v>9.5332072247653211E-3</v>
      </c>
      <c r="F80" s="52">
        <f t="shared" si="38"/>
        <v>0.14602132895816228</v>
      </c>
      <c r="H80" s="19">
        <v>42.006999999999998</v>
      </c>
      <c r="I80" s="140">
        <v>49.889000000000003</v>
      </c>
      <c r="J80" s="214">
        <f t="shared" si="44"/>
        <v>6.3287286949473527E-3</v>
      </c>
      <c r="K80" s="215">
        <f t="shared" si="45"/>
        <v>7.8072220677299856E-3</v>
      </c>
      <c r="L80" s="52">
        <f t="shared" si="50"/>
        <v>0.18763539410098329</v>
      </c>
      <c r="N80" s="40">
        <f t="shared" si="51"/>
        <v>6.8920426579163241</v>
      </c>
      <c r="O80" s="143">
        <f t="shared" si="52"/>
        <v>7.1423049391553342</v>
      </c>
      <c r="P80" s="52">
        <f t="shared" si="53"/>
        <v>3.6311771946384332E-2</v>
      </c>
    </row>
    <row r="81" spans="1:16" ht="20.100000000000001" customHeight="1">
      <c r="A81" s="301" t="s">
        <v>248</v>
      </c>
      <c r="B81" s="117">
        <v>57.26</v>
      </c>
      <c r="C81" s="140">
        <v>56.63</v>
      </c>
      <c r="D81" s="247">
        <f t="shared" si="42"/>
        <v>7.7653313081450523E-3</v>
      </c>
      <c r="E81" s="215">
        <f t="shared" si="43"/>
        <v>7.7289266304718706E-3</v>
      </c>
      <c r="F81" s="52">
        <f t="shared" si="38"/>
        <v>-1.1002444987774982E-2</v>
      </c>
      <c r="H81" s="19">
        <v>33.997</v>
      </c>
      <c r="I81" s="140">
        <v>31.242999999999999</v>
      </c>
      <c r="J81" s="214">
        <f t="shared" si="44"/>
        <v>5.1219508520514477E-3</v>
      </c>
      <c r="K81" s="215">
        <f t="shared" si="45"/>
        <v>4.8892749716788857E-3</v>
      </c>
      <c r="L81" s="52">
        <f t="shared" si="39"/>
        <v>-8.1007147689502054E-2</v>
      </c>
      <c r="N81" s="40">
        <f t="shared" ref="N81" si="54">(H81/B81)*10</f>
        <v>5.9373035277680755</v>
      </c>
      <c r="O81" s="143">
        <f t="shared" ref="O81" si="55">(I81/C81)*10</f>
        <v>5.517040437930425</v>
      </c>
      <c r="P81" s="52">
        <f t="shared" ref="P81" si="56">(O81-N81)/N81</f>
        <v>-7.0783494202735137E-2</v>
      </c>
    </row>
    <row r="82" spans="1:16" ht="20.100000000000001" customHeight="1">
      <c r="A82" s="301" t="s">
        <v>249</v>
      </c>
      <c r="B82" s="117">
        <v>42.53</v>
      </c>
      <c r="C82" s="140">
        <v>26.97</v>
      </c>
      <c r="D82" s="247">
        <f t="shared" si="42"/>
        <v>5.7677181371884228E-3</v>
      </c>
      <c r="E82" s="215">
        <f t="shared" si="43"/>
        <v>3.6808961897196952E-3</v>
      </c>
      <c r="F82" s="52">
        <f t="shared" si="38"/>
        <v>-0.36585939336938633</v>
      </c>
      <c r="H82" s="19">
        <v>53.148000000000003</v>
      </c>
      <c r="I82" s="140">
        <v>29.323</v>
      </c>
      <c r="J82" s="214">
        <f t="shared" si="44"/>
        <v>8.0072195748104348E-3</v>
      </c>
      <c r="K82" s="215">
        <f t="shared" si="45"/>
        <v>4.5888106134026815E-3</v>
      </c>
      <c r="L82" s="52">
        <f t="shared" si="39"/>
        <v>-0.44827651087529169</v>
      </c>
      <c r="N82" s="40">
        <f t="shared" ref="N82" si="57">(H82/B82)*10</f>
        <v>12.496590641899836</v>
      </c>
      <c r="O82" s="143">
        <f t="shared" ref="O82" si="58">(I82/C82)*10</f>
        <v>10.872450871338526</v>
      </c>
      <c r="P82" s="52">
        <f t="shared" ref="P82" si="59">(O82-N82)/N82</f>
        <v>-0.129966629867488</v>
      </c>
    </row>
    <row r="83" spans="1:16" ht="20.100000000000001" customHeight="1">
      <c r="A83" s="301" t="s">
        <v>250</v>
      </c>
      <c r="B83" s="117"/>
      <c r="C83" s="140">
        <v>2.5099999999999998</v>
      </c>
      <c r="D83" s="247">
        <f t="shared" si="42"/>
        <v>0</v>
      </c>
      <c r="E83" s="215">
        <f t="shared" si="43"/>
        <v>3.4256764687417256E-4</v>
      </c>
      <c r="F83" s="52"/>
      <c r="H83" s="19"/>
      <c r="I83" s="140">
        <v>23.923999999999999</v>
      </c>
      <c r="J83" s="214">
        <f t="shared" si="44"/>
        <v>0</v>
      </c>
      <c r="K83" s="215">
        <f t="shared" si="45"/>
        <v>3.7439110976041244E-3</v>
      </c>
      <c r="L83" s="52"/>
      <c r="N83" s="40"/>
      <c r="O83" s="143">
        <f t="shared" ref="O83" si="60">(I83/C83)*10</f>
        <v>95.314741035856585</v>
      </c>
      <c r="P83" s="52"/>
    </row>
    <row r="84" spans="1:16" ht="20.100000000000001" customHeight="1">
      <c r="A84" s="301" t="s">
        <v>233</v>
      </c>
      <c r="B84" s="117">
        <v>57.88</v>
      </c>
      <c r="C84" s="140">
        <v>20.25</v>
      </c>
      <c r="D84" s="247">
        <f t="shared" si="42"/>
        <v>7.8494127858092164E-3</v>
      </c>
      <c r="E84" s="215">
        <f t="shared" si="43"/>
        <v>2.7637429678095599E-3</v>
      </c>
      <c r="F84" s="52">
        <f t="shared" si="38"/>
        <v>-0.65013821700069108</v>
      </c>
      <c r="H84" s="19">
        <v>65.462999999999994</v>
      </c>
      <c r="I84" s="140">
        <v>21.355</v>
      </c>
      <c r="J84" s="214">
        <f t="shared" si="44"/>
        <v>9.8625840111728653E-3</v>
      </c>
      <c r="K84" s="215">
        <f t="shared" si="45"/>
        <v>3.3418835265564321E-3</v>
      </c>
      <c r="L84" s="52">
        <f t="shared" si="39"/>
        <v>-0.6737851916349693</v>
      </c>
      <c r="N84" s="40">
        <f t="shared" ref="N84:N90" si="61">(H84/B84)*10</f>
        <v>11.310124395300621</v>
      </c>
      <c r="O84" s="143">
        <f t="shared" ref="O84:O90" si="62">(I84/C84)*10</f>
        <v>10.54567901234568</v>
      </c>
      <c r="P84" s="52">
        <f t="shared" ref="P84:P90" si="63">(O84-N84)/N84</f>
        <v>-6.7589476139853027E-2</v>
      </c>
    </row>
    <row r="85" spans="1:16" ht="20.100000000000001" customHeight="1">
      <c r="A85" s="301" t="s">
        <v>219</v>
      </c>
      <c r="B85" s="117">
        <v>2.0499999999999998</v>
      </c>
      <c r="C85" s="140">
        <v>17.850000000000001</v>
      </c>
      <c r="D85" s="247">
        <f t="shared" si="42"/>
        <v>2.7801133743795593E-4</v>
      </c>
      <c r="E85" s="215">
        <f t="shared" si="43"/>
        <v>2.4361882456987974E-3</v>
      </c>
      <c r="F85" s="52">
        <f t="shared" si="38"/>
        <v>7.7073170731707323</v>
      </c>
      <c r="H85" s="19">
        <v>1.179</v>
      </c>
      <c r="I85" s="140">
        <v>20.550999999999998</v>
      </c>
      <c r="J85" s="214">
        <f t="shared" si="44"/>
        <v>1.7762685103299281E-4</v>
      </c>
      <c r="K85" s="215">
        <f t="shared" si="45"/>
        <v>3.2160640765282709E-3</v>
      </c>
      <c r="L85" s="52">
        <f t="shared" si="39"/>
        <v>16.430873621713317</v>
      </c>
      <c r="N85" s="40">
        <f t="shared" si="61"/>
        <v>5.7512195121951226</v>
      </c>
      <c r="O85" s="143">
        <f t="shared" si="62"/>
        <v>11.513165266106441</v>
      </c>
      <c r="P85" s="52">
        <f t="shared" si="63"/>
        <v>1.0018650377878033</v>
      </c>
    </row>
    <row r="86" spans="1:16" ht="20.100000000000001" customHeight="1">
      <c r="A86" s="301" t="s">
        <v>251</v>
      </c>
      <c r="B86" s="117">
        <v>11.25</v>
      </c>
      <c r="C86" s="140">
        <v>19.440000000000001</v>
      </c>
      <c r="D86" s="247">
        <f t="shared" si="42"/>
        <v>1.5256719737448802E-3</v>
      </c>
      <c r="E86" s="215">
        <f t="shared" si="43"/>
        <v>2.6531932490971777E-3</v>
      </c>
      <c r="F86" s="52">
        <f t="shared" si="38"/>
        <v>0.72800000000000009</v>
      </c>
      <c r="H86" s="19">
        <v>10.44</v>
      </c>
      <c r="I86" s="140">
        <v>18.04</v>
      </c>
      <c r="J86" s="214">
        <f t="shared" si="44"/>
        <v>1.5728789862463485E-3</v>
      </c>
      <c r="K86" s="215">
        <f t="shared" si="45"/>
        <v>2.8231130329701725E-3</v>
      </c>
      <c r="L86" s="52">
        <f t="shared" si="39"/>
        <v>0.72796934865900387</v>
      </c>
      <c r="N86" s="40">
        <f t="shared" si="61"/>
        <v>9.2799999999999994</v>
      </c>
      <c r="O86" s="143">
        <f t="shared" si="62"/>
        <v>9.2798353909465021</v>
      </c>
      <c r="P86" s="52">
        <f t="shared" si="63"/>
        <v>-1.773804455789272E-5</v>
      </c>
    </row>
    <row r="87" spans="1:16" ht="20.100000000000001" customHeight="1">
      <c r="A87" s="301" t="s">
        <v>234</v>
      </c>
      <c r="B87" s="117"/>
      <c r="C87" s="140">
        <v>14.76</v>
      </c>
      <c r="D87" s="247">
        <f t="shared" si="42"/>
        <v>0</v>
      </c>
      <c r="E87" s="215">
        <f t="shared" si="43"/>
        <v>2.0144615409811903E-3</v>
      </c>
      <c r="F87" s="52"/>
      <c r="H87" s="19"/>
      <c r="I87" s="140">
        <v>14.404999999999999</v>
      </c>
      <c r="J87" s="214">
        <f t="shared" si="44"/>
        <v>0</v>
      </c>
      <c r="K87" s="215">
        <f t="shared" si="45"/>
        <v>2.254265146337879E-3</v>
      </c>
      <c r="L87" s="52"/>
      <c r="N87" s="40"/>
      <c r="O87" s="143">
        <f t="shared" si="62"/>
        <v>9.7594850948509482</v>
      </c>
      <c r="P87" s="52"/>
    </row>
    <row r="88" spans="1:16" ht="20.100000000000001" customHeight="1">
      <c r="A88" s="301" t="s">
        <v>236</v>
      </c>
      <c r="B88" s="117">
        <v>2.52</v>
      </c>
      <c r="C88" s="140">
        <v>16.07</v>
      </c>
      <c r="D88" s="247">
        <f t="shared" si="42"/>
        <v>3.4175052211885318E-4</v>
      </c>
      <c r="E88" s="215">
        <f t="shared" si="43"/>
        <v>2.1932518267999816E-3</v>
      </c>
      <c r="F88" s="52">
        <f t="shared" si="38"/>
        <v>5.3769841269841274</v>
      </c>
      <c r="H88" s="19">
        <v>1.966</v>
      </c>
      <c r="I88" s="140">
        <v>14.191000000000001</v>
      </c>
      <c r="J88" s="214">
        <f t="shared" si="44"/>
        <v>2.9619541062838326E-4</v>
      </c>
      <c r="K88" s="215">
        <f t="shared" si="45"/>
        <v>2.2207758897383437E-3</v>
      </c>
      <c r="L88" s="52">
        <f t="shared" si="39"/>
        <v>6.2182095625635814</v>
      </c>
      <c r="N88" s="40">
        <f t="shared" ref="N88:N89" si="64">(H88/B88)*10</f>
        <v>7.8015873015873014</v>
      </c>
      <c r="O88" s="143">
        <f t="shared" ref="O88:O89" si="65">(I88/C88)*10</f>
        <v>8.8307405102675798</v>
      </c>
      <c r="P88" s="52">
        <f t="shared" ref="P88:P89" si="66">(O88-N88)/N88</f>
        <v>0.13191587415433884</v>
      </c>
    </row>
    <row r="89" spans="1:16" ht="20.100000000000001" customHeight="1">
      <c r="A89" s="301" t="s">
        <v>179</v>
      </c>
      <c r="B89" s="117">
        <v>63.56</v>
      </c>
      <c r="C89" s="140">
        <v>18.03</v>
      </c>
      <c r="D89" s="247">
        <f t="shared" si="42"/>
        <v>8.6197076134421867E-3</v>
      </c>
      <c r="E89" s="215">
        <f t="shared" si="43"/>
        <v>2.4607548498571047E-3</v>
      </c>
      <c r="F89" s="52">
        <f t="shared" si="38"/>
        <v>-0.71633102580239139</v>
      </c>
      <c r="H89" s="19">
        <v>37.518999999999998</v>
      </c>
      <c r="I89" s="140">
        <v>14.109</v>
      </c>
      <c r="J89" s="214">
        <f t="shared" si="44"/>
        <v>5.6525715215494966E-3</v>
      </c>
      <c r="K89" s="215">
        <f t="shared" si="45"/>
        <v>2.2079435577702974E-3</v>
      </c>
      <c r="L89" s="52">
        <f t="shared" si="39"/>
        <v>-0.62395053173058979</v>
      </c>
      <c r="N89" s="40">
        <f t="shared" si="64"/>
        <v>5.9029263687853994</v>
      </c>
      <c r="O89" s="143">
        <f t="shared" si="65"/>
        <v>7.8252911813643919</v>
      </c>
      <c r="P89" s="52">
        <f t="shared" si="66"/>
        <v>0.32566301737125392</v>
      </c>
    </row>
    <row r="90" spans="1:16" ht="20.100000000000001" customHeight="1">
      <c r="A90" s="301" t="s">
        <v>210</v>
      </c>
      <c r="B90" s="117">
        <v>0.01</v>
      </c>
      <c r="C90" s="140">
        <v>19.649999999999999</v>
      </c>
      <c r="D90" s="247">
        <f t="shared" si="42"/>
        <v>1.3561528655510047E-6</v>
      </c>
      <c r="E90" s="215">
        <f t="shared" si="43"/>
        <v>2.6818542872818689E-3</v>
      </c>
      <c r="F90" s="52">
        <f t="shared" si="38"/>
        <v>1963.9999999999998</v>
      </c>
      <c r="H90" s="19">
        <v>0.15</v>
      </c>
      <c r="I90" s="140">
        <v>13.167999999999999</v>
      </c>
      <c r="J90" s="214">
        <f t="shared" si="44"/>
        <v>2.2598836009286618E-5</v>
      </c>
      <c r="K90" s="215">
        <f t="shared" si="45"/>
        <v>2.0606847238443032E-3</v>
      </c>
      <c r="L90" s="52">
        <f t="shared" si="39"/>
        <v>86.786666666666662</v>
      </c>
      <c r="N90" s="40">
        <f t="shared" si="61"/>
        <v>150</v>
      </c>
      <c r="O90" s="143">
        <f t="shared" si="62"/>
        <v>6.7012722646310428</v>
      </c>
      <c r="P90" s="52">
        <f t="shared" si="63"/>
        <v>-0.9553248515691265</v>
      </c>
    </row>
    <row r="91" spans="1:16" ht="20.100000000000001" customHeight="1">
      <c r="A91" s="301" t="s">
        <v>252</v>
      </c>
      <c r="B91" s="117">
        <v>4.28</v>
      </c>
      <c r="C91" s="140">
        <v>21.38</v>
      </c>
      <c r="D91" s="247">
        <f t="shared" si="42"/>
        <v>5.8043342645583006E-4</v>
      </c>
      <c r="E91" s="215">
        <f t="shared" si="43"/>
        <v>2.9179666494700439E-3</v>
      </c>
      <c r="F91" s="52">
        <f t="shared" si="38"/>
        <v>3.9953271028037376</v>
      </c>
      <c r="H91" s="19">
        <v>2.9980000000000002</v>
      </c>
      <c r="I91" s="140">
        <v>13.093</v>
      </c>
      <c r="J91" s="214">
        <f t="shared" si="44"/>
        <v>4.5167540237227522E-4</v>
      </c>
      <c r="K91" s="215">
        <f t="shared" si="45"/>
        <v>2.0489478348491392E-3</v>
      </c>
      <c r="L91" s="52">
        <f t="shared" si="39"/>
        <v>3.3672448298865905</v>
      </c>
      <c r="N91" s="40">
        <f t="shared" ref="N91:N94" si="67">(H91/B91)*10</f>
        <v>7.0046728971962615</v>
      </c>
      <c r="O91" s="143">
        <f t="shared" ref="O91:O94" si="68">(I91/C91)*10</f>
        <v>6.123947614593078</v>
      </c>
      <c r="P91" s="52">
        <f t="shared" ref="P91:P94" si="69">(O91-N91)/N91</f>
        <v>-0.12573396296002753</v>
      </c>
    </row>
    <row r="92" spans="1:16" ht="20.100000000000001" customHeight="1">
      <c r="A92" s="301" t="s">
        <v>221</v>
      </c>
      <c r="B92" s="117">
        <v>49.5</v>
      </c>
      <c r="C92" s="140">
        <v>5.54</v>
      </c>
      <c r="D92" s="247">
        <f t="shared" si="42"/>
        <v>6.7129566844774729E-3</v>
      </c>
      <c r="E92" s="215">
        <f t="shared" si="43"/>
        <v>7.5610548353901045E-4</v>
      </c>
      <c r="F92" s="52">
        <f t="shared" si="38"/>
        <v>-0.88808080808080814</v>
      </c>
      <c r="H92" s="19">
        <v>77.275000000000006</v>
      </c>
      <c r="I92" s="140">
        <v>12.259</v>
      </c>
      <c r="J92" s="214">
        <f t="shared" si="44"/>
        <v>1.1642167017450824E-2</v>
      </c>
      <c r="K92" s="215">
        <f t="shared" si="45"/>
        <v>1.9184336292229127E-3</v>
      </c>
      <c r="L92" s="52">
        <f t="shared" ref="L92:L94" si="70">(I92-H92)/H92</f>
        <v>-0.84135878356518923</v>
      </c>
      <c r="N92" s="40">
        <f t="shared" si="67"/>
        <v>15.611111111111111</v>
      </c>
      <c r="O92" s="143">
        <f t="shared" si="68"/>
        <v>22.128158844765341</v>
      </c>
      <c r="P92" s="52">
        <f t="shared" si="69"/>
        <v>0.41746213240489732</v>
      </c>
    </row>
    <row r="93" spans="1:16" ht="20.100000000000001" customHeight="1">
      <c r="A93" s="301" t="s">
        <v>253</v>
      </c>
      <c r="B93" s="117">
        <v>1.8</v>
      </c>
      <c r="C93" s="140">
        <v>7.67</v>
      </c>
      <c r="D93" s="247">
        <f t="shared" si="42"/>
        <v>2.4410751579918085E-4</v>
      </c>
      <c r="E93" s="215">
        <f t="shared" si="43"/>
        <v>1.0468102994123122E-3</v>
      </c>
      <c r="F93" s="52">
        <f t="shared" si="38"/>
        <v>3.2611111111111111</v>
      </c>
      <c r="H93" s="19">
        <v>1.903</v>
      </c>
      <c r="I93" s="140">
        <v>12.025</v>
      </c>
      <c r="J93" s="214">
        <f t="shared" si="44"/>
        <v>2.8670389950448291E-4</v>
      </c>
      <c r="K93" s="215">
        <f t="shared" si="45"/>
        <v>1.8818145355580004E-3</v>
      </c>
      <c r="L93" s="52">
        <f t="shared" si="70"/>
        <v>5.3189700472937469</v>
      </c>
      <c r="N93" s="40">
        <f t="shared" si="67"/>
        <v>10.572222222222223</v>
      </c>
      <c r="O93" s="143">
        <f t="shared" si="68"/>
        <v>15.677966101694915</v>
      </c>
      <c r="P93" s="52">
        <f t="shared" si="69"/>
        <v>0.48293951566215687</v>
      </c>
    </row>
    <row r="94" spans="1:16" ht="20.100000000000001" customHeight="1">
      <c r="A94" s="301" t="s">
        <v>215</v>
      </c>
      <c r="B94" s="117">
        <v>26.54</v>
      </c>
      <c r="C94" s="140">
        <v>6.33</v>
      </c>
      <c r="D94" s="247">
        <f t="shared" si="42"/>
        <v>3.5992297051723665E-3</v>
      </c>
      <c r="E94" s="215">
        <f t="shared" si="43"/>
        <v>8.6392557956713645E-4</v>
      </c>
      <c r="F94" s="52">
        <f t="shared" si="38"/>
        <v>-0.76149208741522234</v>
      </c>
      <c r="H94" s="19">
        <v>40.445</v>
      </c>
      <c r="I94" s="140">
        <v>11.526</v>
      </c>
      <c r="J94" s="214">
        <f t="shared" si="44"/>
        <v>6.0933994826373149E-3</v>
      </c>
      <c r="K94" s="215">
        <f t="shared" ref="K94" si="71">I94/$I$96</f>
        <v>1.8037251007768408E-3</v>
      </c>
      <c r="L94" s="52">
        <f t="shared" si="70"/>
        <v>-0.71502039807145512</v>
      </c>
      <c r="N94" s="40">
        <f t="shared" si="67"/>
        <v>15.239261492087415</v>
      </c>
      <c r="O94" s="143">
        <f t="shared" si="68"/>
        <v>18.208530805687204</v>
      </c>
      <c r="P94" s="52">
        <f t="shared" si="69"/>
        <v>0.19484338628492617</v>
      </c>
    </row>
    <row r="95" spans="1:16" ht="20.100000000000001" customHeight="1" thickBot="1">
      <c r="A95" s="302" t="s">
        <v>17</v>
      </c>
      <c r="B95" s="196">
        <f>B96-SUM(B68:B94)</f>
        <v>331.66000000000076</v>
      </c>
      <c r="C95" s="142">
        <f>C96-SUM(C68:C94)</f>
        <v>90.829999999998108</v>
      </c>
      <c r="D95" s="247">
        <f t="shared" si="42"/>
        <v>4.4978165938864723E-2</v>
      </c>
      <c r="E95" s="215">
        <f t="shared" si="43"/>
        <v>1.2396581420549981E-2</v>
      </c>
      <c r="F95" s="52">
        <f>(C95-B95)/B95</f>
        <v>-0.72613519869746757</v>
      </c>
      <c r="H95" s="19">
        <f>H96-SUM(H68:H94)</f>
        <v>263.76299999999992</v>
      </c>
      <c r="I95" s="142">
        <f>I96-SUM(I68:I94)</f>
        <v>78.262000000001535</v>
      </c>
      <c r="J95" s="214">
        <f t="shared" si="44"/>
        <v>3.9738245215449761E-2</v>
      </c>
      <c r="K95" s="215">
        <f t="shared" si="45"/>
        <v>1.2247365420527493E-2</v>
      </c>
      <c r="L95" s="52">
        <f>(I95-H95)/H95</f>
        <v>-0.70328666264790152</v>
      </c>
      <c r="N95" s="40">
        <f t="shared" si="40"/>
        <v>7.9528131218717757</v>
      </c>
      <c r="O95" s="143">
        <f t="shared" si="41"/>
        <v>8.6163161950900768</v>
      </c>
      <c r="P95" s="52">
        <f>(O95-N95)/N95</f>
        <v>8.3429984214458561E-2</v>
      </c>
    </row>
    <row r="96" spans="1:16" ht="26.25" customHeight="1" thickBot="1">
      <c r="A96" s="12" t="s">
        <v>18</v>
      </c>
      <c r="B96" s="17">
        <v>7373.8000000000011</v>
      </c>
      <c r="C96" s="145">
        <v>7327.0199999999995</v>
      </c>
      <c r="D96" s="255">
        <f>SUM(D68:D95)</f>
        <v>1</v>
      </c>
      <c r="E96" s="244">
        <f>SUM(E68:E95)</f>
        <v>0.99999999999999967</v>
      </c>
      <c r="F96" s="57">
        <f>(C96-B96)/B96</f>
        <v>-6.344083105047812E-3</v>
      </c>
      <c r="G96" s="1"/>
      <c r="H96" s="17">
        <v>6637.5099999999993</v>
      </c>
      <c r="I96" s="145">
        <v>6390.1090000000013</v>
      </c>
      <c r="J96" s="255">
        <f t="shared" si="44"/>
        <v>1</v>
      </c>
      <c r="K96" s="244">
        <f t="shared" si="45"/>
        <v>1</v>
      </c>
      <c r="L96" s="57">
        <f>(I96-H96)/H96</f>
        <v>-3.7273164183556494E-2</v>
      </c>
      <c r="M96" s="1"/>
      <c r="N96" s="37">
        <f t="shared" si="40"/>
        <v>9.0014782066234478</v>
      </c>
      <c r="O96" s="150">
        <f t="shared" si="41"/>
        <v>8.7212932406353492</v>
      </c>
      <c r="P96" s="57">
        <f>(O96-N96)/N96</f>
        <v>-3.1126550501664664E-2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K39:K42 F28:G29 J28:P29 F33:G33 J33:P33 D90:E90 D89:E89 D82:E83 D81:E81 D85:E88 D84:E84 D80:F80 D79:E79 D78:F78 D77:E77 F31:G31 G30 J31:K31 J30:K3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J6" sqref="J6:K8"/>
    </sheetView>
  </sheetViews>
  <sheetFormatPr defaultRowHeight="1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>
      <c r="A1" s="4" t="s">
        <v>109</v>
      </c>
    </row>
    <row r="2" spans="1:18" ht="15.75" thickBot="1"/>
    <row r="3" spans="1:18">
      <c r="A3" s="420" t="s">
        <v>16</v>
      </c>
      <c r="B3" s="421"/>
      <c r="C3" s="421"/>
      <c r="D3" s="424" t="s">
        <v>1</v>
      </c>
      <c r="E3" s="414"/>
      <c r="F3" s="424" t="s">
        <v>100</v>
      </c>
      <c r="G3" s="414"/>
      <c r="H3" s="130" t="s">
        <v>0</v>
      </c>
      <c r="J3" s="415" t="s">
        <v>19</v>
      </c>
      <c r="K3" s="414"/>
      <c r="L3" s="427" t="s">
        <v>100</v>
      </c>
      <c r="M3" s="428"/>
      <c r="N3" s="130" t="s">
        <v>0</v>
      </c>
      <c r="P3" s="413" t="s">
        <v>22</v>
      </c>
      <c r="Q3" s="414"/>
      <c r="R3" s="130" t="s">
        <v>0</v>
      </c>
    </row>
    <row r="4" spans="1:18">
      <c r="A4" s="422"/>
      <c r="B4" s="423"/>
      <c r="C4" s="423"/>
      <c r="D4" s="425" t="s">
        <v>55</v>
      </c>
      <c r="E4" s="416"/>
      <c r="F4" s="425" t="str">
        <f>D4</f>
        <v>jan</v>
      </c>
      <c r="G4" s="416"/>
      <c r="H4" s="131" t="s">
        <v>151</v>
      </c>
      <c r="J4" s="411" t="str">
        <f>D4</f>
        <v>jan</v>
      </c>
      <c r="K4" s="416"/>
      <c r="L4" s="417" t="str">
        <f>D4</f>
        <v>jan</v>
      </c>
      <c r="M4" s="418"/>
      <c r="N4" s="131" t="str">
        <f>H4</f>
        <v>2026/2025</v>
      </c>
      <c r="P4" s="411" t="str">
        <f>D4</f>
        <v>jan</v>
      </c>
      <c r="Q4" s="412"/>
      <c r="R4" s="131" t="str">
        <f>N4</f>
        <v>2026/2025</v>
      </c>
    </row>
    <row r="5" spans="1:18" ht="19.5" customHeight="1" thickBot="1">
      <c r="A5" s="454"/>
      <c r="B5" s="462"/>
      <c r="C5" s="462"/>
      <c r="D5" s="99">
        <v>2025</v>
      </c>
      <c r="E5" s="160">
        <v>2026</v>
      </c>
      <c r="F5" s="99">
        <f>D5</f>
        <v>2025</v>
      </c>
      <c r="G5" s="134">
        <f>E5</f>
        <v>2026</v>
      </c>
      <c r="H5" s="166" t="s">
        <v>1</v>
      </c>
      <c r="J5" s="25">
        <f>D5</f>
        <v>2025</v>
      </c>
      <c r="K5" s="134">
        <f>E5</f>
        <v>2026</v>
      </c>
      <c r="L5" s="159">
        <f>F5</f>
        <v>2025</v>
      </c>
      <c r="M5" s="144">
        <f>G5</f>
        <v>2026</v>
      </c>
      <c r="N5" s="259">
        <v>1000</v>
      </c>
      <c r="P5" s="25">
        <f>D5</f>
        <v>2025</v>
      </c>
      <c r="Q5" s="134">
        <f>E5</f>
        <v>2026</v>
      </c>
      <c r="R5" s="166"/>
    </row>
    <row r="6" spans="1:18" ht="24" customHeight="1">
      <c r="A6" s="161" t="s">
        <v>20</v>
      </c>
      <c r="B6" s="1"/>
      <c r="C6" s="1"/>
      <c r="D6" s="115">
        <v>572.24999999999989</v>
      </c>
      <c r="E6" s="147">
        <v>999.74</v>
      </c>
      <c r="F6" s="247">
        <f>D6/D8</f>
        <v>0.46559215022618539</v>
      </c>
      <c r="G6" s="246">
        <f>E6/E8</f>
        <v>0.69757738145078008</v>
      </c>
      <c r="H6" s="102">
        <f>(E6-D6)/D6</f>
        <v>0.74703363914373122</v>
      </c>
      <c r="I6" s="1"/>
      <c r="J6" s="19">
        <v>242.65800000000007</v>
      </c>
      <c r="K6" s="147">
        <v>450.80799999999999</v>
      </c>
      <c r="L6" s="247">
        <f>J6/J8</f>
        <v>0.25666063422120644</v>
      </c>
      <c r="M6" s="246">
        <f>K6/K8</f>
        <v>0.61562328019784807</v>
      </c>
      <c r="N6" s="102">
        <f>(K6-J6)/J6</f>
        <v>0.85779162442614654</v>
      </c>
      <c r="P6" s="27">
        <f t="shared" ref="P6:Q8" si="0">(J6/D6)*10</f>
        <v>4.2404193971166473</v>
      </c>
      <c r="Q6" s="152">
        <f t="shared" si="0"/>
        <v>4.5092524056254621</v>
      </c>
      <c r="R6" s="102">
        <f>(Q6-P6)/P6</f>
        <v>6.3397740490389445E-2</v>
      </c>
    </row>
    <row r="7" spans="1:18" ht="24" customHeight="1" thickBot="1">
      <c r="A7" s="161" t="s">
        <v>21</v>
      </c>
      <c r="B7" s="1"/>
      <c r="C7" s="1"/>
      <c r="D7" s="117">
        <v>656.83</v>
      </c>
      <c r="E7" s="140">
        <v>433.42</v>
      </c>
      <c r="F7" s="247">
        <f>D7/D8</f>
        <v>0.53440784977381461</v>
      </c>
      <c r="G7" s="215">
        <f>E7/E8</f>
        <v>0.30242261854921992</v>
      </c>
      <c r="H7" s="55">
        <f t="shared" ref="H7:H8" si="1">(E7-D7)/D7</f>
        <v>-0.3401336723353075</v>
      </c>
      <c r="J7" s="19">
        <v>702.78499999999997</v>
      </c>
      <c r="K7" s="140">
        <v>281.471</v>
      </c>
      <c r="L7" s="247">
        <f>J7/J8</f>
        <v>0.74333936577879367</v>
      </c>
      <c r="M7" s="215">
        <f>K7/K8</f>
        <v>0.38437671980215193</v>
      </c>
      <c r="N7" s="55">
        <f t="shared" ref="N7:N8" si="2">(K7-J7)/J7</f>
        <v>-0.59949202103061394</v>
      </c>
      <c r="P7" s="27">
        <f t="shared" si="0"/>
        <v>10.699648310826239</v>
      </c>
      <c r="Q7" s="152">
        <f t="shared" si="0"/>
        <v>6.4941857782289691</v>
      </c>
      <c r="R7" s="55">
        <f t="shared" ref="R7:R8" si="3">(Q7-P7)/P7</f>
        <v>-0.39304680027118755</v>
      </c>
    </row>
    <row r="8" spans="1:18" ht="26.25" customHeight="1" thickBot="1">
      <c r="A8" s="12" t="s">
        <v>12</v>
      </c>
      <c r="B8" s="162"/>
      <c r="C8" s="162"/>
      <c r="D8" s="163">
        <v>1229.08</v>
      </c>
      <c r="E8" s="145">
        <v>1433.16</v>
      </c>
      <c r="F8" s="243">
        <f>SUM(F6:F7)</f>
        <v>1</v>
      </c>
      <c r="G8" s="244">
        <f>SUM(G6:G7)</f>
        <v>1</v>
      </c>
      <c r="H8" s="57">
        <f t="shared" si="1"/>
        <v>0.16604289387183924</v>
      </c>
      <c r="I8" s="1"/>
      <c r="J8" s="17">
        <v>945.44299999999998</v>
      </c>
      <c r="K8" s="145">
        <v>732.279</v>
      </c>
      <c r="L8" s="243">
        <f>SUM(L6:L7)</f>
        <v>1</v>
      </c>
      <c r="M8" s="244">
        <f>SUM(M6:M7)</f>
        <v>1</v>
      </c>
      <c r="N8" s="57">
        <f t="shared" si="2"/>
        <v>-0.22546467634749001</v>
      </c>
      <c r="O8" s="1"/>
      <c r="P8" s="29">
        <f t="shared" si="0"/>
        <v>7.692282032089043</v>
      </c>
      <c r="Q8" s="146">
        <f t="shared" si="0"/>
        <v>5.1095411538139492</v>
      </c>
      <c r="R8" s="57">
        <f t="shared" si="3"/>
        <v>-0.33575743420495491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8F4083F-29DC-49BF-80EF-785BB9A8D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" id="{F90FDC5F-EFFB-42DB-BF02-425FA3AD96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33AD0CCE-9156-45C4-A5CB-89D9D76D4C6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72"/>
  <sheetViews>
    <sheetView showGridLines="0" zoomScaleNormal="100" workbookViewId="0">
      <selection activeCell="P67" sqref="P67"/>
    </sheetView>
  </sheetViews>
  <sheetFormatPr defaultRowHeight="1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>
      <c r="A1" s="4" t="s">
        <v>110</v>
      </c>
    </row>
    <row r="3" spans="1:16" ht="8.25" customHeight="1" thickBot="1"/>
    <row r="4" spans="1:16">
      <c r="A4" s="463" t="s">
        <v>3</v>
      </c>
      <c r="B4" s="424" t="s">
        <v>1</v>
      </c>
      <c r="C4" s="414"/>
      <c r="D4" s="424" t="s">
        <v>100</v>
      </c>
      <c r="E4" s="414"/>
      <c r="F4" s="130" t="s">
        <v>0</v>
      </c>
      <c r="H4" s="466" t="s">
        <v>19</v>
      </c>
      <c r="I4" s="467"/>
      <c r="J4" s="424" t="s">
        <v>100</v>
      </c>
      <c r="K4" s="419"/>
      <c r="L4" s="130" t="s">
        <v>0</v>
      </c>
      <c r="N4" s="413" t="s">
        <v>22</v>
      </c>
      <c r="O4" s="414"/>
      <c r="P4" s="130" t="s">
        <v>0</v>
      </c>
    </row>
    <row r="5" spans="1:16">
      <c r="A5" s="464"/>
      <c r="B5" s="425" t="s">
        <v>55</v>
      </c>
      <c r="C5" s="416"/>
      <c r="D5" s="425" t="str">
        <f>B5</f>
        <v>jan</v>
      </c>
      <c r="E5" s="416"/>
      <c r="F5" s="131" t="s">
        <v>151</v>
      </c>
      <c r="H5" s="411" t="str">
        <f>B5</f>
        <v>jan</v>
      </c>
      <c r="I5" s="416"/>
      <c r="J5" s="425" t="str">
        <f>B5</f>
        <v>jan</v>
      </c>
      <c r="K5" s="412"/>
      <c r="L5" s="131" t="str">
        <f>F5</f>
        <v>2026/2025</v>
      </c>
      <c r="N5" s="411" t="str">
        <f>B5</f>
        <v>jan</v>
      </c>
      <c r="O5" s="412"/>
      <c r="P5" s="131" t="str">
        <f>L5</f>
        <v>2026/2025</v>
      </c>
    </row>
    <row r="6" spans="1:16" ht="19.5" customHeight="1" thickBot="1">
      <c r="A6" s="465"/>
      <c r="B6" s="99">
        <f>'5'!E6</f>
        <v>2025</v>
      </c>
      <c r="C6" s="134">
        <f>'5'!F6</f>
        <v>2026</v>
      </c>
      <c r="D6" s="99">
        <f>B6</f>
        <v>2025</v>
      </c>
      <c r="E6" s="134">
        <f>C6</f>
        <v>2026</v>
      </c>
      <c r="F6" s="132" t="s">
        <v>1</v>
      </c>
      <c r="H6" s="25">
        <f>B6</f>
        <v>2025</v>
      </c>
      <c r="I6" s="134">
        <f>E6</f>
        <v>2026</v>
      </c>
      <c r="J6" s="99">
        <f>B6</f>
        <v>2025</v>
      </c>
      <c r="K6" s="134">
        <f>C6</f>
        <v>2026</v>
      </c>
      <c r="L6" s="259">
        <v>1000</v>
      </c>
      <c r="N6" s="25">
        <f>B6</f>
        <v>2025</v>
      </c>
      <c r="O6" s="134">
        <f>C6</f>
        <v>2026</v>
      </c>
      <c r="P6" s="132"/>
    </row>
    <row r="7" spans="1:16" ht="20.100000000000001" customHeight="1">
      <c r="A7" s="8" t="s">
        <v>174</v>
      </c>
      <c r="B7" s="39">
        <v>282.95999999999998</v>
      </c>
      <c r="C7" s="147">
        <v>475.2</v>
      </c>
      <c r="D7" s="247">
        <f>B7/$B$33</f>
        <v>0.23022097829270682</v>
      </c>
      <c r="E7" s="246">
        <f t="shared" ref="E7:E32" si="0">C7/$C$33</f>
        <v>0.33157498116051248</v>
      </c>
      <c r="F7" s="52">
        <f>(C7-B7)/B7</f>
        <v>0.67938931297709937</v>
      </c>
      <c r="H7" s="39">
        <v>80.759</v>
      </c>
      <c r="I7" s="147">
        <v>189.78800000000001</v>
      </c>
      <c r="J7" s="247">
        <f>H7/$H$33</f>
        <v>8.5419216176966781E-2</v>
      </c>
      <c r="K7" s="246">
        <f>I7/$I$33</f>
        <v>0.25917444034309323</v>
      </c>
      <c r="L7" s="52">
        <f>(I7-H7)/H7</f>
        <v>1.3500538639656263</v>
      </c>
      <c r="N7" s="27">
        <f t="shared" ref="N7:N33" si="1">(H7/B7)*10</f>
        <v>2.8540783149561779</v>
      </c>
      <c r="O7" s="151">
        <f t="shared" ref="O7:O32" si="2">(I7/C7)*10</f>
        <v>3.9938552188552192</v>
      </c>
      <c r="P7" s="61">
        <f>(O7-N7)/N7</f>
        <v>0.39935025536135005</v>
      </c>
    </row>
    <row r="8" spans="1:16" ht="20.100000000000001" customHeight="1">
      <c r="A8" s="8" t="s">
        <v>185</v>
      </c>
      <c r="B8" s="19">
        <v>68.349999999999994</v>
      </c>
      <c r="C8" s="140">
        <v>283.09000000000003</v>
      </c>
      <c r="D8" s="247">
        <f t="shared" ref="D8:D32" si="3">B8/$B$33</f>
        <v>5.5610700686692507E-2</v>
      </c>
      <c r="E8" s="215">
        <f t="shared" si="0"/>
        <v>0.19752853833486844</v>
      </c>
      <c r="F8" s="52">
        <f t="shared" ref="F8:F32" si="4">(C8-B8)/B8</f>
        <v>3.141770299926848</v>
      </c>
      <c r="H8" s="19">
        <v>29.413</v>
      </c>
      <c r="I8" s="140">
        <v>125.333</v>
      </c>
      <c r="J8" s="247">
        <f t="shared" ref="J8:J32" si="5">H8/$H$33</f>
        <v>3.1110283750580416E-2</v>
      </c>
      <c r="K8" s="215">
        <f t="shared" ref="K8:K32" si="6">I8/$I$33</f>
        <v>0.17115471015828665</v>
      </c>
      <c r="L8" s="52">
        <f t="shared" ref="L8:L33" si="7">(I8-H8)/H8</f>
        <v>3.2611430319926562</v>
      </c>
      <c r="N8" s="27">
        <f t="shared" si="1"/>
        <v>4.3032918800292617</v>
      </c>
      <c r="O8" s="152">
        <f t="shared" si="2"/>
        <v>4.4273199335900237</v>
      </c>
      <c r="P8" s="52">
        <f t="shared" ref="P8:P60" si="8">(O8-N8)/N8</f>
        <v>2.8821668856893506E-2</v>
      </c>
    </row>
    <row r="9" spans="1:16" ht="20.100000000000001" customHeight="1">
      <c r="A9" s="8" t="s">
        <v>177</v>
      </c>
      <c r="B9" s="19">
        <v>73.92</v>
      </c>
      <c r="C9" s="140">
        <v>86.27</v>
      </c>
      <c r="D9" s="247">
        <f t="shared" si="3"/>
        <v>6.0142545643896275E-2</v>
      </c>
      <c r="E9" s="215">
        <f t="shared" si="0"/>
        <v>6.0195651567166268E-2</v>
      </c>
      <c r="F9" s="52">
        <f t="shared" si="4"/>
        <v>0.16707251082251073</v>
      </c>
      <c r="H9" s="19">
        <v>80.525999999999996</v>
      </c>
      <c r="I9" s="140">
        <v>68.353999999999999</v>
      </c>
      <c r="J9" s="247">
        <f t="shared" si="5"/>
        <v>8.5172770859797992E-2</v>
      </c>
      <c r="K9" s="215">
        <f t="shared" si="6"/>
        <v>9.3344203507133197E-2</v>
      </c>
      <c r="L9" s="52">
        <f t="shared" si="7"/>
        <v>-0.15115614832476465</v>
      </c>
      <c r="N9" s="27">
        <f t="shared" si="1"/>
        <v>10.89366883116883</v>
      </c>
      <c r="O9" s="152">
        <f t="shared" si="2"/>
        <v>7.9232641706271014</v>
      </c>
      <c r="P9" s="52">
        <f t="shared" si="8"/>
        <v>-0.27267256849619326</v>
      </c>
    </row>
    <row r="10" spans="1:16" ht="20.100000000000001" customHeight="1">
      <c r="A10" s="8" t="s">
        <v>184</v>
      </c>
      <c r="B10" s="19">
        <v>156.02000000000001</v>
      </c>
      <c r="C10" s="140">
        <v>149.63</v>
      </c>
      <c r="D10" s="247">
        <f t="shared" si="3"/>
        <v>0.12694047580303974</v>
      </c>
      <c r="E10" s="215">
        <f t="shared" si="0"/>
        <v>0.1044056490552346</v>
      </c>
      <c r="F10" s="52">
        <f t="shared" si="4"/>
        <v>-4.0956287655428886E-2</v>
      </c>
      <c r="H10" s="19">
        <v>63.914000000000001</v>
      </c>
      <c r="I10" s="140">
        <v>61.110999999999997</v>
      </c>
      <c r="J10" s="247">
        <f t="shared" si="5"/>
        <v>6.7602171680365711E-2</v>
      </c>
      <c r="K10" s="215">
        <f t="shared" si="6"/>
        <v>8.3453164709079444E-2</v>
      </c>
      <c r="L10" s="52">
        <f t="shared" si="7"/>
        <v>-4.3855806239634573E-2</v>
      </c>
      <c r="N10" s="27">
        <f t="shared" si="1"/>
        <v>4.0965260863991793</v>
      </c>
      <c r="O10" s="152">
        <f t="shared" si="2"/>
        <v>4.0841408808394037</v>
      </c>
      <c r="P10" s="52">
        <f t="shared" si="8"/>
        <v>-3.0233435107115433E-3</v>
      </c>
    </row>
    <row r="11" spans="1:16" ht="20.100000000000001" customHeight="1">
      <c r="A11" s="8" t="s">
        <v>187</v>
      </c>
      <c r="B11" s="19">
        <v>127.88</v>
      </c>
      <c r="C11" s="140">
        <v>94.01</v>
      </c>
      <c r="D11" s="247">
        <f t="shared" si="3"/>
        <v>0.1040453021772383</v>
      </c>
      <c r="E11" s="215">
        <f t="shared" si="0"/>
        <v>6.5596304669401889E-2</v>
      </c>
      <c r="F11" s="52">
        <f t="shared" si="4"/>
        <v>-0.26485767907413194</v>
      </c>
      <c r="H11" s="19">
        <v>68.147999999999996</v>
      </c>
      <c r="I11" s="140">
        <v>45.134</v>
      </c>
      <c r="J11" s="247">
        <f t="shared" si="5"/>
        <v>7.2080495598359703E-2</v>
      </c>
      <c r="K11" s="215">
        <f t="shared" si="6"/>
        <v>6.1634977925080457E-2</v>
      </c>
      <c r="L11" s="52">
        <f t="shared" si="7"/>
        <v>-0.33770616892645416</v>
      </c>
      <c r="N11" s="27">
        <f t="shared" si="1"/>
        <v>5.329058492336566</v>
      </c>
      <c r="O11" s="152">
        <f t="shared" si="2"/>
        <v>4.8009786192958188</v>
      </c>
      <c r="P11" s="52">
        <f t="shared" si="8"/>
        <v>-9.909440359871273E-2</v>
      </c>
    </row>
    <row r="12" spans="1:16" ht="20.100000000000001" customHeight="1">
      <c r="A12" s="8" t="s">
        <v>212</v>
      </c>
      <c r="B12" s="19"/>
      <c r="C12" s="140">
        <v>12.45</v>
      </c>
      <c r="D12" s="247">
        <f t="shared" si="3"/>
        <v>0</v>
      </c>
      <c r="E12" s="215">
        <f t="shared" si="0"/>
        <v>8.6870970442937297E-3</v>
      </c>
      <c r="F12" s="52"/>
      <c r="H12" s="19"/>
      <c r="I12" s="140">
        <v>29.526</v>
      </c>
      <c r="J12" s="247">
        <f t="shared" si="5"/>
        <v>0</v>
      </c>
      <c r="K12" s="215">
        <f t="shared" si="6"/>
        <v>4.0320697439090829E-2</v>
      </c>
      <c r="L12" s="52"/>
      <c r="N12" s="27"/>
      <c r="O12" s="152">
        <f t="shared" si="2"/>
        <v>23.715662650602411</v>
      </c>
      <c r="P12" s="52"/>
    </row>
    <row r="13" spans="1:16" ht="20.100000000000001" customHeight="1">
      <c r="A13" s="8" t="s">
        <v>215</v>
      </c>
      <c r="B13" s="19">
        <v>4.5</v>
      </c>
      <c r="C13" s="140">
        <v>63</v>
      </c>
      <c r="D13" s="247">
        <f t="shared" si="3"/>
        <v>3.6612751000748545E-3</v>
      </c>
      <c r="E13" s="215">
        <f t="shared" si="0"/>
        <v>4.3958804320522488E-2</v>
      </c>
      <c r="F13" s="52">
        <f t="shared" si="4"/>
        <v>13</v>
      </c>
      <c r="H13" s="19">
        <v>1.26</v>
      </c>
      <c r="I13" s="140">
        <v>28.391999999999999</v>
      </c>
      <c r="J13" s="247">
        <f t="shared" si="5"/>
        <v>1.3327085821144163E-3</v>
      </c>
      <c r="K13" s="215">
        <f t="shared" si="6"/>
        <v>3.8772107352525467E-2</v>
      </c>
      <c r="L13" s="52">
        <f t="shared" si="7"/>
        <v>21.533333333333331</v>
      </c>
      <c r="N13" s="27">
        <f t="shared" si="1"/>
        <v>2.8000000000000003</v>
      </c>
      <c r="O13" s="152">
        <f t="shared" si="2"/>
        <v>4.5066666666666668</v>
      </c>
      <c r="P13" s="52">
        <f t="shared" si="8"/>
        <v>0.60952380952380947</v>
      </c>
    </row>
    <row r="14" spans="1:16" ht="20.100000000000001" customHeight="1">
      <c r="A14" s="8" t="s">
        <v>175</v>
      </c>
      <c r="B14" s="19">
        <v>197.99</v>
      </c>
      <c r="C14" s="140">
        <v>42.26</v>
      </c>
      <c r="D14" s="247">
        <f t="shared" si="3"/>
        <v>0.16108796823640453</v>
      </c>
      <c r="E14" s="215">
        <f t="shared" si="0"/>
        <v>2.9487286834686988E-2</v>
      </c>
      <c r="F14" s="52">
        <f t="shared" si="4"/>
        <v>-0.78655487650891465</v>
      </c>
      <c r="H14" s="19">
        <v>380.786</v>
      </c>
      <c r="I14" s="140">
        <v>26.457999999999998</v>
      </c>
      <c r="J14" s="247">
        <f t="shared" si="5"/>
        <v>0.4027593413881112</v>
      </c>
      <c r="K14" s="215">
        <f t="shared" si="6"/>
        <v>3.6131037487078008E-2</v>
      </c>
      <c r="L14" s="52">
        <f t="shared" si="7"/>
        <v>-0.93051740347596801</v>
      </c>
      <c r="N14" s="27">
        <f t="shared" si="1"/>
        <v>19.232587504419413</v>
      </c>
      <c r="O14" s="152">
        <f t="shared" si="2"/>
        <v>6.2607666824420249</v>
      </c>
      <c r="P14" s="52">
        <f t="shared" si="8"/>
        <v>-0.67447091136315496</v>
      </c>
    </row>
    <row r="15" spans="1:16" ht="20.100000000000001" customHeight="1">
      <c r="A15" s="8" t="s">
        <v>209</v>
      </c>
      <c r="B15" s="19"/>
      <c r="C15" s="140">
        <v>37.44</v>
      </c>
      <c r="D15" s="247">
        <f t="shared" si="3"/>
        <v>0</v>
      </c>
      <c r="E15" s="215">
        <f t="shared" si="0"/>
        <v>2.6124089424767648E-2</v>
      </c>
      <c r="F15" s="52"/>
      <c r="H15" s="19"/>
      <c r="I15" s="140">
        <v>22.966000000000001</v>
      </c>
      <c r="J15" s="247">
        <f t="shared" si="5"/>
        <v>0</v>
      </c>
      <c r="K15" s="215">
        <f t="shared" si="6"/>
        <v>3.1362363252257677E-2</v>
      </c>
      <c r="L15" s="52"/>
      <c r="N15" s="27"/>
      <c r="O15" s="152">
        <f t="shared" si="2"/>
        <v>6.1340811965811968</v>
      </c>
      <c r="P15" s="52"/>
    </row>
    <row r="16" spans="1:16" ht="20.100000000000001" customHeight="1">
      <c r="A16" s="8" t="s">
        <v>189</v>
      </c>
      <c r="B16" s="19">
        <v>17.559999999999999</v>
      </c>
      <c r="C16" s="140">
        <v>9.6</v>
      </c>
      <c r="D16" s="247">
        <f t="shared" si="3"/>
        <v>1.4287109057180987E-2</v>
      </c>
      <c r="E16" s="215">
        <f t="shared" si="0"/>
        <v>6.6984844678891408E-3</v>
      </c>
      <c r="F16" s="52">
        <f t="shared" si="4"/>
        <v>-0.45330296127562641</v>
      </c>
      <c r="H16" s="19">
        <v>42.805999999999997</v>
      </c>
      <c r="I16" s="140">
        <v>21.824000000000002</v>
      </c>
      <c r="J16" s="247">
        <f t="shared" si="5"/>
        <v>4.527612981427754E-2</v>
      </c>
      <c r="K16" s="215">
        <f t="shared" si="6"/>
        <v>2.9802848367903489E-2</v>
      </c>
      <c r="L16" s="52">
        <f t="shared" si="7"/>
        <v>-0.49016493014997892</v>
      </c>
      <c r="N16" s="27">
        <f t="shared" si="1"/>
        <v>24.376993166287019</v>
      </c>
      <c r="O16" s="152">
        <f t="shared" si="2"/>
        <v>22.733333333333334</v>
      </c>
      <c r="P16" s="52">
        <f t="shared" si="8"/>
        <v>-6.7426684732669939E-2</v>
      </c>
    </row>
    <row r="17" spans="1:16" ht="20.100000000000001" customHeight="1">
      <c r="A17" s="8" t="s">
        <v>182</v>
      </c>
      <c r="B17" s="19">
        <v>23.28</v>
      </c>
      <c r="C17" s="140">
        <v>33.33</v>
      </c>
      <c r="D17" s="247">
        <f t="shared" si="3"/>
        <v>1.894099651772058E-2</v>
      </c>
      <c r="E17" s="215">
        <f t="shared" si="0"/>
        <v>2.3256300761952609E-2</v>
      </c>
      <c r="F17" s="52">
        <f t="shared" si="4"/>
        <v>0.43170103092783491</v>
      </c>
      <c r="H17" s="19">
        <v>15.571999999999999</v>
      </c>
      <c r="I17" s="140">
        <v>18.024999999999999</v>
      </c>
      <c r="J17" s="247">
        <f t="shared" si="5"/>
        <v>1.6470585746575943E-2</v>
      </c>
      <c r="K17" s="215">
        <f t="shared" si="6"/>
        <v>2.4614935017937146E-2</v>
      </c>
      <c r="L17" s="52">
        <f t="shared" si="7"/>
        <v>0.15752632930901617</v>
      </c>
      <c r="N17" s="27">
        <f t="shared" si="1"/>
        <v>6.6890034364261162</v>
      </c>
      <c r="O17" s="152">
        <f t="shared" si="2"/>
        <v>5.4080408040804082</v>
      </c>
      <c r="P17" s="52">
        <f t="shared" si="8"/>
        <v>-0.19150276188677168</v>
      </c>
    </row>
    <row r="18" spans="1:16" ht="20.100000000000001" customHeight="1">
      <c r="A18" s="8" t="s">
        <v>181</v>
      </c>
      <c r="B18" s="19">
        <v>4.38</v>
      </c>
      <c r="C18" s="140">
        <v>22.2</v>
      </c>
      <c r="D18" s="247">
        <f t="shared" si="3"/>
        <v>3.5636410974061914E-3</v>
      </c>
      <c r="E18" s="215">
        <f t="shared" si="0"/>
        <v>1.5490245331993637E-2</v>
      </c>
      <c r="F18" s="52">
        <f t="shared" si="4"/>
        <v>4.0684931506849313</v>
      </c>
      <c r="H18" s="19">
        <v>2.1320000000000001</v>
      </c>
      <c r="I18" s="140">
        <v>15.802</v>
      </c>
      <c r="J18" s="247">
        <f t="shared" si="5"/>
        <v>2.2550275373555044E-3</v>
      </c>
      <c r="K18" s="215">
        <f t="shared" si="6"/>
        <v>2.1579206832368532E-2</v>
      </c>
      <c r="L18" s="52">
        <f t="shared" si="7"/>
        <v>6.411819887429643</v>
      </c>
      <c r="N18" s="27">
        <f t="shared" ref="N18" si="9">(H18/B18)*10</f>
        <v>4.8675799086757996</v>
      </c>
      <c r="O18" s="152">
        <f t="shared" ref="O18" si="10">(I18/C18)*10</f>
        <v>7.1180180180180184</v>
      </c>
      <c r="P18" s="52">
        <f t="shared" ref="P18" si="11">(O18-N18)/N18</f>
        <v>0.46233203184422689</v>
      </c>
    </row>
    <row r="19" spans="1:16" ht="20.100000000000001" customHeight="1">
      <c r="A19" s="8" t="s">
        <v>190</v>
      </c>
      <c r="B19" s="19">
        <v>16.88</v>
      </c>
      <c r="C19" s="140">
        <v>21.15</v>
      </c>
      <c r="D19" s="247">
        <f t="shared" si="3"/>
        <v>1.3733849708725231E-2</v>
      </c>
      <c r="E19" s="215">
        <f t="shared" si="0"/>
        <v>1.4757598593318263E-2</v>
      </c>
      <c r="F19" s="52">
        <f t="shared" si="4"/>
        <v>0.25296208530805686</v>
      </c>
      <c r="H19" s="19">
        <v>13.233000000000001</v>
      </c>
      <c r="I19" s="140">
        <v>11.763999999999999</v>
      </c>
      <c r="J19" s="247">
        <f t="shared" si="5"/>
        <v>1.3996613227873073E-2</v>
      </c>
      <c r="K19" s="215">
        <f t="shared" si="6"/>
        <v>1.6064915148461169E-2</v>
      </c>
      <c r="L19" s="52">
        <f t="shared" si="7"/>
        <v>-0.11101035290561484</v>
      </c>
      <c r="N19" s="27">
        <f t="shared" ref="N19:N25" si="12">(H19/B19)*10</f>
        <v>7.8394549763033181</v>
      </c>
      <c r="O19" s="152">
        <f t="shared" ref="O19:O26" si="13">(I19/C19)*10</f>
        <v>5.5621749408983456</v>
      </c>
      <c r="P19" s="52">
        <f t="shared" ref="P19:P25" si="14">(O19-N19)/N19</f>
        <v>-0.29048958662159702</v>
      </c>
    </row>
    <row r="20" spans="1:16" ht="20.100000000000001" customHeight="1">
      <c r="A20" s="8" t="s">
        <v>180</v>
      </c>
      <c r="B20" s="19">
        <v>5.62</v>
      </c>
      <c r="C20" s="140">
        <v>15.18</v>
      </c>
      <c r="D20" s="247">
        <f t="shared" si="3"/>
        <v>4.5725257916490406E-3</v>
      </c>
      <c r="E20" s="215">
        <f t="shared" si="0"/>
        <v>1.0591978564849704E-2</v>
      </c>
      <c r="F20" s="52">
        <f t="shared" si="4"/>
        <v>1.7010676156583626</v>
      </c>
      <c r="H20" s="19">
        <v>4.7880000000000003</v>
      </c>
      <c r="I20" s="140">
        <v>10.195</v>
      </c>
      <c r="J20" s="247">
        <f t="shared" si="5"/>
        <v>5.064292612034782E-3</v>
      </c>
      <c r="K20" s="215">
        <f t="shared" si="6"/>
        <v>1.3922289182128667E-2</v>
      </c>
      <c r="L20" s="52">
        <f t="shared" si="7"/>
        <v>1.1292815371762739</v>
      </c>
      <c r="N20" s="27">
        <f t="shared" si="12"/>
        <v>8.5195729537366542</v>
      </c>
      <c r="O20" s="152">
        <f t="shared" si="13"/>
        <v>6.7160737812911728</v>
      </c>
      <c r="P20" s="52">
        <f t="shared" si="14"/>
        <v>-0.21168891706649134</v>
      </c>
    </row>
    <row r="21" spans="1:16" ht="20.100000000000001" customHeight="1">
      <c r="A21" s="8" t="s">
        <v>188</v>
      </c>
      <c r="B21" s="19">
        <v>22.83</v>
      </c>
      <c r="C21" s="140">
        <v>17.260000000000002</v>
      </c>
      <c r="D21" s="247">
        <f t="shared" si="3"/>
        <v>1.8574869007713091E-2</v>
      </c>
      <c r="E21" s="215">
        <f t="shared" si="0"/>
        <v>1.2043316866225685E-2</v>
      </c>
      <c r="F21" s="52">
        <f t="shared" si="4"/>
        <v>-0.24397722295225568</v>
      </c>
      <c r="H21" s="19">
        <v>13.548999999999999</v>
      </c>
      <c r="I21" s="140">
        <v>9.6020000000000003</v>
      </c>
      <c r="J21" s="247">
        <f t="shared" si="5"/>
        <v>1.4330848078625575E-2</v>
      </c>
      <c r="K21" s="215">
        <f t="shared" si="6"/>
        <v>1.3112488546032317E-2</v>
      </c>
      <c r="L21" s="52">
        <f t="shared" si="7"/>
        <v>-0.2913130120304081</v>
      </c>
      <c r="N21" s="27">
        <f t="shared" si="12"/>
        <v>5.9347349978098993</v>
      </c>
      <c r="O21" s="152">
        <f t="shared" si="13"/>
        <v>5.5631517960602554</v>
      </c>
      <c r="P21" s="52">
        <f t="shared" si="14"/>
        <v>-6.2611591231414646E-2</v>
      </c>
    </row>
    <row r="22" spans="1:16" ht="20.100000000000001" customHeight="1">
      <c r="A22" s="8" t="s">
        <v>178</v>
      </c>
      <c r="B22" s="19">
        <v>13.05</v>
      </c>
      <c r="C22" s="140">
        <v>8.15</v>
      </c>
      <c r="D22" s="247">
        <f t="shared" si="3"/>
        <v>1.0617697790217078E-2</v>
      </c>
      <c r="E22" s="215">
        <f t="shared" si="0"/>
        <v>5.6867342097183856E-3</v>
      </c>
      <c r="F22" s="52">
        <f t="shared" si="4"/>
        <v>-0.37547892720306514</v>
      </c>
      <c r="H22" s="19">
        <v>6.4560000000000004</v>
      </c>
      <c r="I22" s="140">
        <v>7.1639999999999997</v>
      </c>
      <c r="J22" s="247">
        <f t="shared" si="5"/>
        <v>6.8285449255005327E-3</v>
      </c>
      <c r="K22" s="215">
        <f t="shared" si="6"/>
        <v>9.7831564198891385E-3</v>
      </c>
      <c r="L22" s="52">
        <f t="shared" ref="L22" si="15">(I22-H22)/H22</f>
        <v>0.10966542750929356</v>
      </c>
      <c r="N22" s="27">
        <f t="shared" ref="N22" si="16">(H22/B22)*10</f>
        <v>4.947126436781609</v>
      </c>
      <c r="O22" s="152">
        <f t="shared" ref="O22" si="17">(I22/C22)*10</f>
        <v>8.7901840490797536</v>
      </c>
      <c r="P22" s="52">
        <f t="shared" ref="P22" si="18">(O22-N22)/N22</f>
        <v>0.77682623668666029</v>
      </c>
    </row>
    <row r="23" spans="1:16" ht="20.100000000000001" customHeight="1">
      <c r="A23" s="8" t="s">
        <v>196</v>
      </c>
      <c r="B23" s="19">
        <v>11.95</v>
      </c>
      <c r="C23" s="140">
        <v>10.15</v>
      </c>
      <c r="D23" s="247">
        <f t="shared" si="3"/>
        <v>9.7227194324210012E-3</v>
      </c>
      <c r="E23" s="215">
        <f t="shared" si="0"/>
        <v>7.0822518071952901E-3</v>
      </c>
      <c r="F23" s="52">
        <f t="shared" si="4"/>
        <v>-0.15062761506276143</v>
      </c>
      <c r="H23" s="19">
        <v>8.7040000000000006</v>
      </c>
      <c r="I23" s="140">
        <v>7.0170000000000003</v>
      </c>
      <c r="J23" s="247">
        <f t="shared" si="5"/>
        <v>9.2062662688284762E-3</v>
      </c>
      <c r="K23" s="215">
        <f t="shared" si="6"/>
        <v>9.5824132605195553E-3</v>
      </c>
      <c r="L23" s="52">
        <f t="shared" si="7"/>
        <v>-0.19381893382352944</v>
      </c>
      <c r="N23" s="27">
        <f t="shared" si="12"/>
        <v>7.2836820083682019</v>
      </c>
      <c r="O23" s="152">
        <f t="shared" si="13"/>
        <v>6.9133004926108379</v>
      </c>
      <c r="P23" s="52">
        <f t="shared" si="14"/>
        <v>-5.085086297450022E-2</v>
      </c>
    </row>
    <row r="24" spans="1:16" ht="20.100000000000001" customHeight="1">
      <c r="A24" s="8" t="s">
        <v>186</v>
      </c>
      <c r="B24" s="19">
        <v>0.33</v>
      </c>
      <c r="C24" s="140">
        <v>5.44</v>
      </c>
      <c r="D24" s="247">
        <f t="shared" si="3"/>
        <v>2.6849350733882266E-4</v>
      </c>
      <c r="E24" s="215">
        <f t="shared" si="0"/>
        <v>3.7958078651371802E-3</v>
      </c>
      <c r="F24" s="52">
        <f t="shared" si="4"/>
        <v>15.484848484848484</v>
      </c>
      <c r="H24" s="19">
        <v>0.51500000000000001</v>
      </c>
      <c r="I24" s="140">
        <v>6.07</v>
      </c>
      <c r="J24" s="247">
        <f t="shared" si="5"/>
        <v>5.4471819030867011E-4</v>
      </c>
      <c r="K24" s="215">
        <f t="shared" si="6"/>
        <v>8.2891903222678774E-3</v>
      </c>
      <c r="L24" s="52">
        <f t="shared" si="7"/>
        <v>10.786407766990292</v>
      </c>
      <c r="N24" s="27">
        <f t="shared" si="12"/>
        <v>15.606060606060606</v>
      </c>
      <c r="O24" s="152">
        <f t="shared" si="13"/>
        <v>11.158088235294116</v>
      </c>
      <c r="P24" s="52">
        <f t="shared" si="14"/>
        <v>-0.28501570531125081</v>
      </c>
    </row>
    <row r="25" spans="1:16" ht="20.100000000000001" customHeight="1">
      <c r="A25" s="8" t="s">
        <v>191</v>
      </c>
      <c r="B25" s="19">
        <v>5.31</v>
      </c>
      <c r="C25" s="140">
        <v>10.73</v>
      </c>
      <c r="D25" s="247">
        <f t="shared" si="3"/>
        <v>4.3203046180883276E-3</v>
      </c>
      <c r="E25" s="215">
        <f t="shared" si="0"/>
        <v>7.486951910463592E-3</v>
      </c>
      <c r="F25" s="52">
        <f t="shared" si="4"/>
        <v>1.0207156308851226</v>
      </c>
      <c r="H25" s="19">
        <v>3.6829999999999998</v>
      </c>
      <c r="I25" s="140">
        <v>5.1420000000000003</v>
      </c>
      <c r="J25" s="247">
        <f t="shared" si="5"/>
        <v>3.8955283396249164E-3</v>
      </c>
      <c r="K25" s="215">
        <f t="shared" si="6"/>
        <v>7.0219137787646503E-3</v>
      </c>
      <c r="L25" s="52">
        <f t="shared" si="7"/>
        <v>0.39614444746130889</v>
      </c>
      <c r="N25" s="27">
        <f t="shared" si="12"/>
        <v>6.9359698681732587</v>
      </c>
      <c r="O25" s="152">
        <f t="shared" si="13"/>
        <v>4.7921714818266539</v>
      </c>
      <c r="P25" s="52">
        <f t="shared" si="14"/>
        <v>-0.30908415507739534</v>
      </c>
    </row>
    <row r="26" spans="1:16" ht="20.100000000000001" customHeight="1">
      <c r="A26" s="8" t="s">
        <v>217</v>
      </c>
      <c r="B26" s="19"/>
      <c r="C26" s="140">
        <v>10.8</v>
      </c>
      <c r="D26" s="247">
        <f t="shared" si="3"/>
        <v>0</v>
      </c>
      <c r="E26" s="215">
        <f t="shared" si="0"/>
        <v>7.5357950263752835E-3</v>
      </c>
      <c r="F26" s="52"/>
      <c r="H26" s="19"/>
      <c r="I26" s="140">
        <v>4.702</v>
      </c>
      <c r="J26" s="247">
        <f t="shared" si="5"/>
        <v>0</v>
      </c>
      <c r="K26" s="215">
        <f t="shared" si="6"/>
        <v>6.4210499003794991E-3</v>
      </c>
      <c r="L26" s="52"/>
      <c r="N26" s="27"/>
      <c r="O26" s="152">
        <f t="shared" si="13"/>
        <v>4.3537037037037036</v>
      </c>
      <c r="P26" s="52"/>
    </row>
    <row r="27" spans="1:16" ht="20.100000000000001" customHeight="1">
      <c r="A27" s="8" t="s">
        <v>192</v>
      </c>
      <c r="B27" s="19">
        <v>3.66</v>
      </c>
      <c r="C27" s="140">
        <v>6.3</v>
      </c>
      <c r="D27" s="247">
        <f t="shared" si="3"/>
        <v>2.9778370813942148E-3</v>
      </c>
      <c r="E27" s="215">
        <f t="shared" si="0"/>
        <v>4.3958804320522486E-3</v>
      </c>
      <c r="F27" s="52">
        <f t="shared" si="4"/>
        <v>0.72131147540983598</v>
      </c>
      <c r="H27" s="19">
        <v>3.7120000000000002</v>
      </c>
      <c r="I27" s="140">
        <v>3.7749999999999999</v>
      </c>
      <c r="J27" s="247">
        <f t="shared" si="5"/>
        <v>3.9262017911180268E-3</v>
      </c>
      <c r="K27" s="215">
        <f t="shared" si="6"/>
        <v>5.155138956599874E-3</v>
      </c>
      <c r="L27" s="52">
        <f t="shared" si="7"/>
        <v>1.6971982758620614E-2</v>
      </c>
      <c r="N27" s="27">
        <f t="shared" ref="N27:N29" si="19">(H27/B27)*10</f>
        <v>10.142076502732241</v>
      </c>
      <c r="O27" s="152">
        <f t="shared" ref="O27:O29" si="20">(I27/C27)*10</f>
        <v>5.9920634920634921</v>
      </c>
      <c r="P27" s="52">
        <f t="shared" ref="P27:P29" si="21">(O27-N27)/N27</f>
        <v>-0.40918770525451564</v>
      </c>
    </row>
    <row r="28" spans="1:16" ht="20.100000000000001" customHeight="1">
      <c r="A28" s="8" t="s">
        <v>197</v>
      </c>
      <c r="B28" s="19">
        <v>152.19999999999999</v>
      </c>
      <c r="C28" s="140">
        <v>4.57</v>
      </c>
      <c r="D28" s="247">
        <f t="shared" si="3"/>
        <v>0.12383246005142062</v>
      </c>
      <c r="E28" s="215">
        <f t="shared" si="0"/>
        <v>3.1887577102347265E-3</v>
      </c>
      <c r="F28" s="52">
        <f t="shared" si="4"/>
        <v>-0.96997371879106442</v>
      </c>
      <c r="H28" s="19">
        <v>99.801000000000002</v>
      </c>
      <c r="I28" s="140">
        <v>3.4009999999999998</v>
      </c>
      <c r="J28" s="247">
        <f t="shared" si="5"/>
        <v>0.10556003905047687</v>
      </c>
      <c r="K28" s="215">
        <f t="shared" si="6"/>
        <v>4.6444046599724955E-3</v>
      </c>
      <c r="L28" s="52">
        <f t="shared" si="7"/>
        <v>-0.96592218514844541</v>
      </c>
      <c r="N28" s="27">
        <f t="shared" si="19"/>
        <v>6.5572273324572938</v>
      </c>
      <c r="O28" s="152">
        <f t="shared" si="20"/>
        <v>7.4420131291028433</v>
      </c>
      <c r="P28" s="52">
        <f t="shared" si="21"/>
        <v>0.13493291474980473</v>
      </c>
    </row>
    <row r="29" spans="1:16" ht="20.100000000000001" customHeight="1">
      <c r="A29" s="8" t="s">
        <v>176</v>
      </c>
      <c r="B29" s="19">
        <v>14.52</v>
      </c>
      <c r="C29" s="140">
        <v>1.8</v>
      </c>
      <c r="D29" s="247">
        <f t="shared" si="3"/>
        <v>1.1813714322908196E-2</v>
      </c>
      <c r="E29" s="215">
        <f t="shared" si="0"/>
        <v>1.2559658377292139E-3</v>
      </c>
      <c r="F29" s="52">
        <f t="shared" si="4"/>
        <v>-0.87603305785123964</v>
      </c>
      <c r="H29" s="19">
        <v>9.3829999999999991</v>
      </c>
      <c r="I29" s="140">
        <v>3.234</v>
      </c>
      <c r="J29" s="247">
        <f t="shared" si="5"/>
        <v>9.9244481158567988E-3</v>
      </c>
      <c r="K29" s="215">
        <f t="shared" si="6"/>
        <v>4.4163495061308594E-3</v>
      </c>
      <c r="L29" s="52">
        <f t="shared" si="7"/>
        <v>-0.65533411488862836</v>
      </c>
      <c r="N29" s="27">
        <f t="shared" si="19"/>
        <v>6.462121212121211</v>
      </c>
      <c r="O29" s="152">
        <f t="shared" si="20"/>
        <v>17.966666666666665</v>
      </c>
      <c r="P29" s="52">
        <f t="shared" si="21"/>
        <v>1.7803048065650646</v>
      </c>
    </row>
    <row r="30" spans="1:16" ht="20.100000000000001" customHeight="1">
      <c r="A30" s="8" t="s">
        <v>193</v>
      </c>
      <c r="B30" s="19">
        <v>0.12</v>
      </c>
      <c r="C30" s="140">
        <v>4.28</v>
      </c>
      <c r="D30" s="247">
        <f t="shared" si="3"/>
        <v>9.7634002668662784E-5</v>
      </c>
      <c r="E30" s="215">
        <f t="shared" si="0"/>
        <v>2.9864076586005755E-3</v>
      </c>
      <c r="F30" s="52">
        <f t="shared" si="4"/>
        <v>34.666666666666671</v>
      </c>
      <c r="H30" s="19">
        <v>9.5000000000000001E-2</v>
      </c>
      <c r="I30" s="140">
        <v>2.6059999999999999</v>
      </c>
      <c r="J30" s="247">
        <f t="shared" si="5"/>
        <v>1.0048199627053138E-4</v>
      </c>
      <c r="K30" s="215">
        <f t="shared" si="6"/>
        <v>3.5587528797084165E-3</v>
      </c>
      <c r="L30" s="52">
        <f t="shared" si="7"/>
        <v>26.431578947368418</v>
      </c>
      <c r="N30" s="27">
        <f t="shared" ref="N30" si="22">(H30/B30)*10</f>
        <v>7.9166666666666679</v>
      </c>
      <c r="O30" s="152">
        <f t="shared" ref="O30" si="23">(I30/C30)*10</f>
        <v>6.0887850467289715</v>
      </c>
      <c r="P30" s="52">
        <f t="shared" ref="P30" si="24">(O30-N30)/N30</f>
        <v>-0.23089030988686687</v>
      </c>
    </row>
    <row r="31" spans="1:16" ht="20.100000000000001" customHeight="1">
      <c r="A31" s="8" t="s">
        <v>205</v>
      </c>
      <c r="B31" s="19">
        <v>0.02</v>
      </c>
      <c r="C31" s="140">
        <v>6.53</v>
      </c>
      <c r="D31" s="247">
        <f t="shared" si="3"/>
        <v>1.6272333778110463E-5</v>
      </c>
      <c r="E31" s="215">
        <f t="shared" si="0"/>
        <v>4.556364955762093E-3</v>
      </c>
      <c r="F31" s="52">
        <f t="shared" si="4"/>
        <v>325.5</v>
      </c>
      <c r="H31" s="19">
        <v>2.4E-2</v>
      </c>
      <c r="I31" s="140">
        <v>2.5830000000000002</v>
      </c>
      <c r="J31" s="247">
        <f t="shared" si="5"/>
        <v>2.538492537360793E-5</v>
      </c>
      <c r="K31" s="215">
        <f t="shared" si="6"/>
        <v>3.5273440860655566E-3</v>
      </c>
      <c r="L31" s="52">
        <f t="shared" si="7"/>
        <v>106.625</v>
      </c>
      <c r="N31" s="27">
        <f t="shared" ref="N31" si="25">(H31/B31)*10</f>
        <v>12</v>
      </c>
      <c r="O31" s="152">
        <f t="shared" ref="O31" si="26">(I31/C31)*10</f>
        <v>3.9555895865237369</v>
      </c>
      <c r="P31" s="52">
        <f t="shared" ref="P31" si="27">(O31-N31)/N31</f>
        <v>-0.67036753445635533</v>
      </c>
    </row>
    <row r="32" spans="1:16" ht="20.100000000000001" customHeight="1" thickBot="1">
      <c r="A32" s="8" t="s">
        <v>17</v>
      </c>
      <c r="B32" s="19">
        <f>B33-SUM(B7:B31)</f>
        <v>25.749999999999773</v>
      </c>
      <c r="C32" s="140">
        <f>C33-SUM(C7:C31)</f>
        <v>2.3399999999996908</v>
      </c>
      <c r="D32" s="247">
        <f t="shared" si="3"/>
        <v>2.0950629739317037E-2</v>
      </c>
      <c r="E32" s="215">
        <f t="shared" si="0"/>
        <v>1.6327555890477622E-3</v>
      </c>
      <c r="F32" s="52">
        <f t="shared" si="4"/>
        <v>-0.90912621359224421</v>
      </c>
      <c r="H32" s="19">
        <f>H33-SUM(H7:H31)</f>
        <v>16.183999999999969</v>
      </c>
      <c r="I32" s="140">
        <f>I33-SUM(I7:I31)</f>
        <v>2.3110000000000355</v>
      </c>
      <c r="J32" s="247">
        <f t="shared" si="5"/>
        <v>1.7117901343602915E-2</v>
      </c>
      <c r="K32" s="215">
        <f t="shared" si="6"/>
        <v>3.1559009612456934E-3</v>
      </c>
      <c r="L32" s="52">
        <f t="shared" si="7"/>
        <v>-0.85720464656450568</v>
      </c>
      <c r="N32" s="27">
        <f t="shared" si="1"/>
        <v>6.2850485436893644</v>
      </c>
      <c r="O32" s="152">
        <f t="shared" si="2"/>
        <v>9.8760683760698331</v>
      </c>
      <c r="P32" s="52">
        <f t="shared" si="8"/>
        <v>0.57135912434377423</v>
      </c>
    </row>
    <row r="33" spans="1:16" ht="26.25" customHeight="1" thickBot="1">
      <c r="A33" s="12" t="s">
        <v>18</v>
      </c>
      <c r="B33" s="17">
        <v>1229.0799999999995</v>
      </c>
      <c r="C33" s="145">
        <v>1433.1599999999999</v>
      </c>
      <c r="D33" s="243">
        <f>SUM(D7:D32)</f>
        <v>1</v>
      </c>
      <c r="E33" s="244">
        <f>SUM(E7:E32)</f>
        <v>0.99999999999999989</v>
      </c>
      <c r="F33" s="57">
        <f>(C33-B33)/B33</f>
        <v>0.16604289387183949</v>
      </c>
      <c r="G33" s="1"/>
      <c r="H33" s="17">
        <v>945.44299999999998</v>
      </c>
      <c r="I33" s="145">
        <v>732.27900000000011</v>
      </c>
      <c r="J33" s="243">
        <f>SUM(J7:J32)</f>
        <v>1</v>
      </c>
      <c r="K33" s="244">
        <f>SUM(K7:K32)</f>
        <v>1</v>
      </c>
      <c r="L33" s="57">
        <f t="shared" si="7"/>
        <v>-0.22546467634748987</v>
      </c>
      <c r="N33" s="29">
        <f t="shared" si="1"/>
        <v>7.6922820320890448</v>
      </c>
      <c r="O33" s="146">
        <f>(I33/C33)*10</f>
        <v>5.109541153813951</v>
      </c>
      <c r="P33" s="57">
        <f t="shared" si="8"/>
        <v>-0.33575743420495485</v>
      </c>
    </row>
    <row r="35" spans="1:16" ht="15.75" thickBot="1"/>
    <row r="36" spans="1:16">
      <c r="A36" s="463" t="s">
        <v>2</v>
      </c>
      <c r="B36" s="424" t="s">
        <v>1</v>
      </c>
      <c r="C36" s="414"/>
      <c r="D36" s="424" t="s">
        <v>100</v>
      </c>
      <c r="E36" s="414"/>
      <c r="F36" s="130" t="s">
        <v>0</v>
      </c>
      <c r="H36" s="466" t="s">
        <v>19</v>
      </c>
      <c r="I36" s="467"/>
      <c r="J36" s="424" t="s">
        <v>100</v>
      </c>
      <c r="K36" s="419"/>
      <c r="L36" s="130" t="s">
        <v>0</v>
      </c>
      <c r="N36" s="413" t="s">
        <v>22</v>
      </c>
      <c r="O36" s="414"/>
      <c r="P36" s="130" t="s">
        <v>0</v>
      </c>
    </row>
    <row r="37" spans="1:16">
      <c r="A37" s="464"/>
      <c r="B37" s="425" t="str">
        <f>B5</f>
        <v>jan</v>
      </c>
      <c r="C37" s="416"/>
      <c r="D37" s="425" t="str">
        <f>B5</f>
        <v>jan</v>
      </c>
      <c r="E37" s="416"/>
      <c r="F37" s="131" t="str">
        <f>F5</f>
        <v>2026/2025</v>
      </c>
      <c r="H37" s="411" t="str">
        <f>B5</f>
        <v>jan</v>
      </c>
      <c r="I37" s="416"/>
      <c r="J37" s="425" t="str">
        <f>B5</f>
        <v>jan</v>
      </c>
      <c r="K37" s="412"/>
      <c r="L37" s="131" t="str">
        <f>L5</f>
        <v>2026/2025</v>
      </c>
      <c r="N37" s="411" t="str">
        <f>B5</f>
        <v>jan</v>
      </c>
      <c r="O37" s="412"/>
      <c r="P37" s="131" t="str">
        <f>P5</f>
        <v>2026/2025</v>
      </c>
    </row>
    <row r="38" spans="1:16" ht="19.5" customHeight="1" thickBot="1">
      <c r="A38" s="465"/>
      <c r="B38" s="99">
        <f>B6</f>
        <v>2025</v>
      </c>
      <c r="C38" s="134">
        <f>C6</f>
        <v>2026</v>
      </c>
      <c r="D38" s="99">
        <f>B6</f>
        <v>2025</v>
      </c>
      <c r="E38" s="134">
        <f>C6</f>
        <v>2026</v>
      </c>
      <c r="F38" s="132" t="s">
        <v>1</v>
      </c>
      <c r="H38" s="25">
        <f>B6</f>
        <v>2025</v>
      </c>
      <c r="I38" s="134">
        <f>C6</f>
        <v>2026</v>
      </c>
      <c r="J38" s="99">
        <f>B6</f>
        <v>2025</v>
      </c>
      <c r="K38" s="134">
        <f>C6</f>
        <v>2026</v>
      </c>
      <c r="L38" s="259">
        <v>1000</v>
      </c>
      <c r="N38" s="25">
        <f>B6</f>
        <v>2025</v>
      </c>
      <c r="O38" s="134">
        <f>C6</f>
        <v>2026</v>
      </c>
      <c r="P38" s="132"/>
    </row>
    <row r="39" spans="1:16" ht="20.100000000000001" customHeight="1">
      <c r="A39" s="38" t="s">
        <v>174</v>
      </c>
      <c r="B39" s="39">
        <v>282.95999999999998</v>
      </c>
      <c r="C39" s="147">
        <v>475.2</v>
      </c>
      <c r="D39" s="247">
        <f t="shared" ref="D39:D52" si="28">B39/$B$53</f>
        <v>0.49446920052424637</v>
      </c>
      <c r="E39" s="246">
        <f t="shared" ref="E39:E52" si="29">C39/$C$53</f>
        <v>0.47532358413187425</v>
      </c>
      <c r="F39" s="52">
        <f>(C39-B39)/B39</f>
        <v>0.67938931297709937</v>
      </c>
      <c r="H39" s="39">
        <v>80.759</v>
      </c>
      <c r="I39" s="147">
        <v>189.78800000000001</v>
      </c>
      <c r="J39" s="247">
        <f t="shared" ref="J39:J52" si="30">H39/$H$53</f>
        <v>0.33280996299318383</v>
      </c>
      <c r="K39" s="246">
        <f t="shared" ref="K39:K52" si="31">I39/$I$53</f>
        <v>0.42099519085730502</v>
      </c>
      <c r="L39" s="52">
        <f>(I39-H39)/H39</f>
        <v>1.3500538639656263</v>
      </c>
      <c r="N39" s="27">
        <f t="shared" ref="N39:N53" si="32">(H39/B39)*10</f>
        <v>2.8540783149561779</v>
      </c>
      <c r="O39" s="151">
        <f t="shared" ref="O39:O53" si="33">(I39/C39)*10</f>
        <v>3.9938552188552192</v>
      </c>
      <c r="P39" s="61">
        <f t="shared" si="8"/>
        <v>0.39935025536135005</v>
      </c>
    </row>
    <row r="40" spans="1:16" ht="20.100000000000001" customHeight="1">
      <c r="A40" s="38" t="s">
        <v>185</v>
      </c>
      <c r="B40" s="19">
        <v>68.349999999999994</v>
      </c>
      <c r="C40" s="140">
        <v>283.09000000000003</v>
      </c>
      <c r="D40" s="247">
        <f t="shared" si="28"/>
        <v>0.11944080384447356</v>
      </c>
      <c r="E40" s="215">
        <f t="shared" si="29"/>
        <v>0.28316362254186089</v>
      </c>
      <c r="F40" s="52">
        <f t="shared" ref="F40:F53" si="34">(C40-B40)/B40</f>
        <v>3.141770299926848</v>
      </c>
      <c r="H40" s="19">
        <v>29.413</v>
      </c>
      <c r="I40" s="140">
        <v>125.333</v>
      </c>
      <c r="J40" s="247">
        <f t="shared" si="30"/>
        <v>0.12121174657336663</v>
      </c>
      <c r="K40" s="215">
        <f t="shared" si="31"/>
        <v>0.27801857997196139</v>
      </c>
      <c r="L40" s="52">
        <f t="shared" ref="L40:L53" si="35">(I40-H40)/H40</f>
        <v>3.2611430319926562</v>
      </c>
      <c r="N40" s="27">
        <f t="shared" si="32"/>
        <v>4.3032918800292617</v>
      </c>
      <c r="O40" s="152">
        <f t="shared" si="33"/>
        <v>4.4273199335900237</v>
      </c>
      <c r="P40" s="52">
        <f t="shared" si="8"/>
        <v>2.8821668856893506E-2</v>
      </c>
    </row>
    <row r="41" spans="1:16" ht="20.100000000000001" customHeight="1">
      <c r="A41" s="38" t="s">
        <v>187</v>
      </c>
      <c r="B41" s="19">
        <v>127.88</v>
      </c>
      <c r="C41" s="140">
        <v>94.01</v>
      </c>
      <c r="D41" s="247">
        <f t="shared" si="28"/>
        <v>0.22346876365224988</v>
      </c>
      <c r="E41" s="215">
        <f t="shared" si="29"/>
        <v>9.4034448956728758E-2</v>
      </c>
      <c r="F41" s="52">
        <f t="shared" si="34"/>
        <v>-0.26485767907413194</v>
      </c>
      <c r="H41" s="19">
        <v>68.147999999999996</v>
      </c>
      <c r="I41" s="140">
        <v>45.134</v>
      </c>
      <c r="J41" s="247">
        <f t="shared" si="30"/>
        <v>0.28083970031896738</v>
      </c>
      <c r="K41" s="215">
        <f t="shared" si="31"/>
        <v>0.10011801032812193</v>
      </c>
      <c r="L41" s="52">
        <f t="shared" si="35"/>
        <v>-0.33770616892645416</v>
      </c>
      <c r="N41" s="27">
        <f t="shared" si="32"/>
        <v>5.329058492336566</v>
      </c>
      <c r="O41" s="152">
        <f t="shared" si="33"/>
        <v>4.8009786192958188</v>
      </c>
      <c r="P41" s="52">
        <f t="shared" si="8"/>
        <v>-9.909440359871273E-2</v>
      </c>
    </row>
    <row r="42" spans="1:16" ht="20.100000000000001" customHeight="1">
      <c r="A42" s="38" t="s">
        <v>182</v>
      </c>
      <c r="B42" s="19">
        <v>23.28</v>
      </c>
      <c r="C42" s="140">
        <v>33.33</v>
      </c>
      <c r="D42" s="247">
        <f t="shared" si="28"/>
        <v>4.0681520314547838E-2</v>
      </c>
      <c r="E42" s="215">
        <f t="shared" si="29"/>
        <v>3.3338668053693961E-2</v>
      </c>
      <c r="F42" s="52">
        <f t="shared" si="34"/>
        <v>0.43170103092783491</v>
      </c>
      <c r="H42" s="19">
        <v>15.571999999999999</v>
      </c>
      <c r="I42" s="140">
        <v>18.024999999999999</v>
      </c>
      <c r="J42" s="247">
        <f t="shared" si="30"/>
        <v>6.4172621549670725E-2</v>
      </c>
      <c r="K42" s="215">
        <f t="shared" si="31"/>
        <v>3.9983762488686965E-2</v>
      </c>
      <c r="L42" s="52">
        <f t="shared" si="35"/>
        <v>0.15752632930901617</v>
      </c>
      <c r="N42" s="27">
        <f t="shared" si="32"/>
        <v>6.6890034364261162</v>
      </c>
      <c r="O42" s="152">
        <f t="shared" si="33"/>
        <v>5.4080408040804082</v>
      </c>
      <c r="P42" s="52">
        <f t="shared" si="8"/>
        <v>-0.19150276188677168</v>
      </c>
    </row>
    <row r="43" spans="1:16" ht="20.100000000000001" customHeight="1">
      <c r="A43" s="38" t="s">
        <v>181</v>
      </c>
      <c r="B43" s="19">
        <v>4.38</v>
      </c>
      <c r="C43" s="140">
        <v>22.2</v>
      </c>
      <c r="D43" s="247">
        <f t="shared" si="28"/>
        <v>7.6539973787680205E-3</v>
      </c>
      <c r="E43" s="215">
        <f t="shared" si="29"/>
        <v>2.2205773501110287E-2</v>
      </c>
      <c r="F43" s="52">
        <f t="shared" si="34"/>
        <v>4.0684931506849313</v>
      </c>
      <c r="H43" s="19">
        <v>2.1320000000000001</v>
      </c>
      <c r="I43" s="140">
        <v>15.802</v>
      </c>
      <c r="J43" s="247">
        <f t="shared" si="30"/>
        <v>8.7860280724311578E-3</v>
      </c>
      <c r="K43" s="215">
        <f t="shared" si="31"/>
        <v>3.5052616635019775E-2</v>
      </c>
      <c r="L43" s="52">
        <f t="shared" si="35"/>
        <v>6.411819887429643</v>
      </c>
      <c r="N43" s="27">
        <f t="shared" si="32"/>
        <v>4.8675799086757996</v>
      </c>
      <c r="O43" s="152">
        <f t="shared" si="33"/>
        <v>7.1180180180180184</v>
      </c>
      <c r="P43" s="52">
        <f t="shared" si="8"/>
        <v>0.46233203184422689</v>
      </c>
    </row>
    <row r="44" spans="1:16" ht="20.100000000000001" customHeight="1">
      <c r="A44" s="38" t="s">
        <v>190</v>
      </c>
      <c r="B44" s="19">
        <v>16.88</v>
      </c>
      <c r="C44" s="140">
        <v>21.15</v>
      </c>
      <c r="D44" s="247">
        <f t="shared" si="28"/>
        <v>2.9497597204019222E-2</v>
      </c>
      <c r="E44" s="215">
        <f t="shared" si="29"/>
        <v>2.1155500430111829E-2</v>
      </c>
      <c r="F44" s="52">
        <f t="shared" si="34"/>
        <v>0.25296208530805686</v>
      </c>
      <c r="H44" s="19">
        <v>13.233000000000001</v>
      </c>
      <c r="I44" s="140">
        <v>11.763999999999999</v>
      </c>
      <c r="J44" s="247">
        <f t="shared" si="30"/>
        <v>5.4533541033058873E-2</v>
      </c>
      <c r="K44" s="215">
        <f t="shared" si="31"/>
        <v>2.609536654185373E-2</v>
      </c>
      <c r="L44" s="52">
        <f t="shared" si="35"/>
        <v>-0.11101035290561484</v>
      </c>
      <c r="N44" s="27">
        <f t="shared" si="32"/>
        <v>7.8394549763033181</v>
      </c>
      <c r="O44" s="152">
        <f t="shared" si="33"/>
        <v>5.5621749408983456</v>
      </c>
      <c r="P44" s="52">
        <f t="shared" si="8"/>
        <v>-0.29048958662159702</v>
      </c>
    </row>
    <row r="45" spans="1:16" ht="20.100000000000001" customHeight="1">
      <c r="A45" s="38" t="s">
        <v>180</v>
      </c>
      <c r="B45" s="19">
        <v>5.62</v>
      </c>
      <c r="C45" s="140">
        <v>15.18</v>
      </c>
      <c r="D45" s="247">
        <f t="shared" si="28"/>
        <v>9.8208824814329399E-3</v>
      </c>
      <c r="E45" s="215">
        <f t="shared" si="29"/>
        <v>1.5183947826434873E-2</v>
      </c>
      <c r="F45" s="52">
        <f t="shared" si="34"/>
        <v>1.7010676156583626</v>
      </c>
      <c r="H45" s="19">
        <v>4.7880000000000003</v>
      </c>
      <c r="I45" s="140">
        <v>10.195</v>
      </c>
      <c r="J45" s="247">
        <f t="shared" si="30"/>
        <v>1.9731473926266598E-2</v>
      </c>
      <c r="K45" s="215">
        <f t="shared" si="31"/>
        <v>2.2614949157956376E-2</v>
      </c>
      <c r="L45" s="52">
        <f t="shared" si="35"/>
        <v>1.1292815371762739</v>
      </c>
      <c r="N45" s="27">
        <f t="shared" si="32"/>
        <v>8.5195729537366542</v>
      </c>
      <c r="O45" s="152">
        <f t="shared" si="33"/>
        <v>6.7160737812911728</v>
      </c>
      <c r="P45" s="52">
        <f t="shared" si="8"/>
        <v>-0.21168891706649134</v>
      </c>
    </row>
    <row r="46" spans="1:16" ht="20.100000000000001" customHeight="1">
      <c r="A46" s="38" t="s">
        <v>188</v>
      </c>
      <c r="B46" s="19">
        <v>22.83</v>
      </c>
      <c r="C46" s="140">
        <v>17.260000000000002</v>
      </c>
      <c r="D46" s="247">
        <f t="shared" si="28"/>
        <v>3.9895150720838789E-2</v>
      </c>
      <c r="E46" s="215">
        <f t="shared" si="29"/>
        <v>1.7264488767079443E-2</v>
      </c>
      <c r="F46" s="52">
        <f t="shared" si="34"/>
        <v>-0.24397722295225568</v>
      </c>
      <c r="H46" s="19">
        <v>13.548999999999999</v>
      </c>
      <c r="I46" s="140">
        <v>9.6020000000000003</v>
      </c>
      <c r="J46" s="247">
        <f t="shared" si="30"/>
        <v>5.5835785343982057E-2</v>
      </c>
      <c r="K46" s="215">
        <f t="shared" si="31"/>
        <v>2.1299533282461709E-2</v>
      </c>
      <c r="L46" s="52">
        <f t="shared" si="35"/>
        <v>-0.2913130120304081</v>
      </c>
      <c r="N46" s="27">
        <f t="shared" si="32"/>
        <v>5.9347349978098993</v>
      </c>
      <c r="O46" s="152">
        <f t="shared" si="33"/>
        <v>5.5631517960602554</v>
      </c>
      <c r="P46" s="52">
        <f t="shared" si="8"/>
        <v>-6.2611591231414646E-2</v>
      </c>
    </row>
    <row r="47" spans="1:16" ht="20.100000000000001" customHeight="1">
      <c r="A47" s="38" t="s">
        <v>196</v>
      </c>
      <c r="B47" s="19">
        <v>11.95</v>
      </c>
      <c r="C47" s="140">
        <v>10.15</v>
      </c>
      <c r="D47" s="247">
        <f t="shared" si="28"/>
        <v>2.0882481432940147E-2</v>
      </c>
      <c r="E47" s="215">
        <f t="shared" si="29"/>
        <v>1.0152639686318443E-2</v>
      </c>
      <c r="F47" s="52">
        <f t="shared" si="34"/>
        <v>-0.15062761506276143</v>
      </c>
      <c r="H47" s="19">
        <v>8.7040000000000006</v>
      </c>
      <c r="I47" s="140">
        <v>7.0170000000000003</v>
      </c>
      <c r="J47" s="247">
        <f t="shared" si="30"/>
        <v>3.5869412918593246E-2</v>
      </c>
      <c r="K47" s="215">
        <f t="shared" si="31"/>
        <v>1.5565384820145158E-2</v>
      </c>
      <c r="L47" s="52">
        <f t="shared" si="35"/>
        <v>-0.19381893382352944</v>
      </c>
      <c r="N47" s="27">
        <f t="shared" si="32"/>
        <v>7.2836820083682019</v>
      </c>
      <c r="O47" s="152">
        <f t="shared" si="33"/>
        <v>6.9133004926108379</v>
      </c>
      <c r="P47" s="52">
        <f t="shared" si="8"/>
        <v>-5.085086297450022E-2</v>
      </c>
    </row>
    <row r="48" spans="1:16" ht="20.100000000000001" customHeight="1">
      <c r="A48" s="38" t="s">
        <v>186</v>
      </c>
      <c r="B48" s="19">
        <v>0.33</v>
      </c>
      <c r="C48" s="140">
        <v>5.44</v>
      </c>
      <c r="D48" s="247">
        <f t="shared" si="28"/>
        <v>5.7667103538663173E-4</v>
      </c>
      <c r="E48" s="215">
        <f t="shared" si="29"/>
        <v>5.4414147678396385E-3</v>
      </c>
      <c r="F48" s="52">
        <f t="shared" ref="F48:F52" si="36">(C48-B48)/B48</f>
        <v>15.484848484848484</v>
      </c>
      <c r="H48" s="19">
        <v>0.51500000000000001</v>
      </c>
      <c r="I48" s="140">
        <v>6.07</v>
      </c>
      <c r="J48" s="247">
        <f t="shared" si="30"/>
        <v>2.122328544700772E-3</v>
      </c>
      <c r="K48" s="215">
        <f t="shared" si="31"/>
        <v>1.3464712250004434E-2</v>
      </c>
      <c r="L48" s="52">
        <f t="shared" ref="L48:L52" si="37">(I48-H48)/H48</f>
        <v>10.786407766990292</v>
      </c>
      <c r="N48" s="27">
        <f t="shared" ref="N48:N51" si="38">(H48/B48)*10</f>
        <v>15.606060606060606</v>
      </c>
      <c r="O48" s="152">
        <f t="shared" ref="O48:O51" si="39">(I48/C48)*10</f>
        <v>11.158088235294116</v>
      </c>
      <c r="P48" s="52">
        <f t="shared" ref="P48:P51" si="40">(O48-N48)/N48</f>
        <v>-0.28501570531125081</v>
      </c>
    </row>
    <row r="49" spans="1:16" ht="20.100000000000001" customHeight="1">
      <c r="A49" s="38" t="s">
        <v>191</v>
      </c>
      <c r="B49" s="19">
        <v>5.31</v>
      </c>
      <c r="C49" s="140">
        <v>10.73</v>
      </c>
      <c r="D49" s="247">
        <f t="shared" si="28"/>
        <v>9.2791612057667103E-3</v>
      </c>
      <c r="E49" s="215">
        <f t="shared" si="29"/>
        <v>1.0732790525536639E-2</v>
      </c>
      <c r="F49" s="52">
        <f t="shared" si="36"/>
        <v>1.0207156308851226</v>
      </c>
      <c r="H49" s="19">
        <v>3.6829999999999998</v>
      </c>
      <c r="I49" s="140">
        <v>5.1420000000000003</v>
      </c>
      <c r="J49" s="247">
        <f t="shared" si="30"/>
        <v>1.5177739864335812E-2</v>
      </c>
      <c r="K49" s="215">
        <f t="shared" si="31"/>
        <v>1.1406186225621548E-2</v>
      </c>
      <c r="L49" s="52">
        <f t="shared" si="37"/>
        <v>0.39614444746130889</v>
      </c>
      <c r="N49" s="27">
        <f t="shared" si="38"/>
        <v>6.9359698681732587</v>
      </c>
      <c r="O49" s="152">
        <f t="shared" si="39"/>
        <v>4.7921714818266539</v>
      </c>
      <c r="P49" s="52">
        <f t="shared" si="40"/>
        <v>-0.30908415507739534</v>
      </c>
    </row>
    <row r="50" spans="1:16" ht="20.100000000000001" customHeight="1">
      <c r="A50" s="38" t="s">
        <v>193</v>
      </c>
      <c r="B50" s="19">
        <v>0.12</v>
      </c>
      <c r="C50" s="140">
        <v>4.28</v>
      </c>
      <c r="D50" s="247">
        <f t="shared" si="28"/>
        <v>2.0969855832241152E-4</v>
      </c>
      <c r="E50" s="215">
        <f t="shared" si="29"/>
        <v>4.2811130894032448E-3</v>
      </c>
      <c r="F50" s="52">
        <f t="shared" si="36"/>
        <v>34.666666666666671</v>
      </c>
      <c r="H50" s="19">
        <v>9.5000000000000001E-2</v>
      </c>
      <c r="I50" s="140">
        <v>2.6059999999999999</v>
      </c>
      <c r="J50" s="247">
        <f t="shared" si="30"/>
        <v>3.9149749853703564E-4</v>
      </c>
      <c r="K50" s="215">
        <f t="shared" si="31"/>
        <v>5.780731486575214E-3</v>
      </c>
      <c r="L50" s="52">
        <f t="shared" si="37"/>
        <v>26.431578947368418</v>
      </c>
      <c r="N50" s="27">
        <f t="shared" si="38"/>
        <v>7.9166666666666679</v>
      </c>
      <c r="O50" s="152">
        <f t="shared" si="39"/>
        <v>6.0887850467289715</v>
      </c>
      <c r="P50" s="52">
        <f t="shared" si="40"/>
        <v>-0.23089030988686687</v>
      </c>
    </row>
    <row r="51" spans="1:16" ht="20.100000000000001" customHeight="1">
      <c r="A51" s="38" t="s">
        <v>205</v>
      </c>
      <c r="B51" s="19">
        <v>0.02</v>
      </c>
      <c r="C51" s="140">
        <v>6.53</v>
      </c>
      <c r="D51" s="247">
        <f t="shared" si="28"/>
        <v>3.4949759720401925E-5</v>
      </c>
      <c r="E51" s="215">
        <f t="shared" si="29"/>
        <v>6.5316982415428012E-3</v>
      </c>
      <c r="F51" s="52">
        <f t="shared" si="36"/>
        <v>325.5</v>
      </c>
      <c r="H51" s="19">
        <v>2.4E-2</v>
      </c>
      <c r="I51" s="140">
        <v>2.5830000000000002</v>
      </c>
      <c r="J51" s="247">
        <f t="shared" si="30"/>
        <v>9.8904631209356376E-5</v>
      </c>
      <c r="K51" s="215">
        <f t="shared" si="31"/>
        <v>5.7297119838157252E-3</v>
      </c>
      <c r="L51" s="52">
        <f t="shared" si="37"/>
        <v>106.625</v>
      </c>
      <c r="N51" s="27">
        <f t="shared" si="38"/>
        <v>12</v>
      </c>
      <c r="O51" s="152">
        <f t="shared" si="39"/>
        <v>3.9555895865237369</v>
      </c>
      <c r="P51" s="52">
        <f t="shared" si="40"/>
        <v>-0.67036753445635533</v>
      </c>
    </row>
    <row r="52" spans="1:16" ht="20.100000000000001" customHeight="1" thickBot="1">
      <c r="A52" s="8" t="s">
        <v>17</v>
      </c>
      <c r="B52" s="19">
        <f>B53-SUM(B39:B51)</f>
        <v>2.3400000000000318</v>
      </c>
      <c r="C52" s="140">
        <f>C53-SUM(C39:C51)</f>
        <v>1.1900000000000546</v>
      </c>
      <c r="D52" s="247">
        <f t="shared" si="28"/>
        <v>4.0891218872870809E-3</v>
      </c>
      <c r="E52" s="215">
        <f t="shared" si="29"/>
        <v>1.1903094804649754E-3</v>
      </c>
      <c r="F52" s="52">
        <f t="shared" si="36"/>
        <v>-0.49145299145297505</v>
      </c>
      <c r="H52" s="19">
        <f>H53-SUM(H39:H51)</f>
        <v>2.0430000000000064</v>
      </c>
      <c r="I52" s="140">
        <f>I53-SUM(I39:I51)</f>
        <v>1.7470000000001278</v>
      </c>
      <c r="J52" s="247">
        <f t="shared" si="30"/>
        <v>8.4192567316964881E-3</v>
      </c>
      <c r="K52" s="215">
        <f t="shared" si="31"/>
        <v>3.8752639704710819E-3</v>
      </c>
      <c r="L52" s="52">
        <f t="shared" si="37"/>
        <v>-0.14488497307874579</v>
      </c>
      <c r="N52" s="27">
        <f t="shared" ref="N52" si="41">(H52/B52)*10</f>
        <v>8.7307692307691394</v>
      </c>
      <c r="O52" s="152">
        <f t="shared" ref="O52" si="42">(I52/C52)*10</f>
        <v>14.680672268907964</v>
      </c>
      <c r="P52" s="52">
        <f t="shared" ref="P52" si="43">(O52-N52)/N52</f>
        <v>0.68148669159300024</v>
      </c>
    </row>
    <row r="53" spans="1:16" ht="26.25" customHeight="1" thickBot="1">
      <c r="A53" s="12" t="s">
        <v>18</v>
      </c>
      <c r="B53" s="17">
        <v>572.25</v>
      </c>
      <c r="C53" s="145">
        <v>999.74</v>
      </c>
      <c r="D53" s="253">
        <f>SUM(D39:D52)</f>
        <v>1</v>
      </c>
      <c r="E53" s="254">
        <f>SUM(E39:E52)</f>
        <v>1</v>
      </c>
      <c r="F53" s="57">
        <f t="shared" si="34"/>
        <v>0.74703363914373089</v>
      </c>
      <c r="G53" s="1"/>
      <c r="H53" s="17">
        <v>242.65800000000002</v>
      </c>
      <c r="I53" s="145">
        <v>450.80800000000011</v>
      </c>
      <c r="J53" s="253">
        <f>SUM(J39:J52)</f>
        <v>0.99999999999999989</v>
      </c>
      <c r="K53" s="254">
        <f>SUM(K39:K52)</f>
        <v>1</v>
      </c>
      <c r="L53" s="57">
        <f t="shared" si="35"/>
        <v>0.85779162442614743</v>
      </c>
      <c r="M53" s="1"/>
      <c r="N53" s="29">
        <f t="shared" si="32"/>
        <v>4.2404193971166446</v>
      </c>
      <c r="O53" s="146">
        <f t="shared" si="33"/>
        <v>4.5092524056254639</v>
      </c>
      <c r="P53" s="57">
        <f t="shared" si="8"/>
        <v>6.3397740490390528E-2</v>
      </c>
    </row>
    <row r="55" spans="1:16" ht="15.75" thickBot="1"/>
    <row r="56" spans="1:16">
      <c r="A56" s="463" t="s">
        <v>15</v>
      </c>
      <c r="B56" s="424" t="s">
        <v>1</v>
      </c>
      <c r="C56" s="414"/>
      <c r="D56" s="424" t="s">
        <v>100</v>
      </c>
      <c r="E56" s="414"/>
      <c r="F56" s="130" t="s">
        <v>0</v>
      </c>
      <c r="H56" s="466" t="s">
        <v>19</v>
      </c>
      <c r="I56" s="467"/>
      <c r="J56" s="424" t="s">
        <v>100</v>
      </c>
      <c r="K56" s="419"/>
      <c r="L56" s="130" t="s">
        <v>0</v>
      </c>
      <c r="N56" s="413" t="s">
        <v>22</v>
      </c>
      <c r="O56" s="414"/>
      <c r="P56" s="130" t="s">
        <v>0</v>
      </c>
    </row>
    <row r="57" spans="1:16">
      <c r="A57" s="464"/>
      <c r="B57" s="425" t="str">
        <f>B5</f>
        <v>jan</v>
      </c>
      <c r="C57" s="416"/>
      <c r="D57" s="425" t="str">
        <f>B5</f>
        <v>jan</v>
      </c>
      <c r="E57" s="416"/>
      <c r="F57" s="131" t="str">
        <f>F37</f>
        <v>2026/2025</v>
      </c>
      <c r="H57" s="411" t="str">
        <f>B5</f>
        <v>jan</v>
      </c>
      <c r="I57" s="416"/>
      <c r="J57" s="425" t="str">
        <f>B5</f>
        <v>jan</v>
      </c>
      <c r="K57" s="412"/>
      <c r="L57" s="131" t="str">
        <f>L37</f>
        <v>2026/2025</v>
      </c>
      <c r="N57" s="411" t="str">
        <f>B5</f>
        <v>jan</v>
      </c>
      <c r="O57" s="412"/>
      <c r="P57" s="131" t="str">
        <f>P37</f>
        <v>2026/2025</v>
      </c>
    </row>
    <row r="58" spans="1:16" ht="19.5" customHeight="1" thickBot="1">
      <c r="A58" s="465"/>
      <c r="B58" s="99">
        <f>B6</f>
        <v>2025</v>
      </c>
      <c r="C58" s="134">
        <f>C6</f>
        <v>2026</v>
      </c>
      <c r="D58" s="99">
        <f>B6</f>
        <v>2025</v>
      </c>
      <c r="E58" s="134">
        <f>C6</f>
        <v>2026</v>
      </c>
      <c r="F58" s="132" t="s">
        <v>1</v>
      </c>
      <c r="H58" s="25">
        <f>B6</f>
        <v>2025</v>
      </c>
      <c r="I58" s="134">
        <f>C6</f>
        <v>2026</v>
      </c>
      <c r="J58" s="99">
        <f>B6</f>
        <v>2025</v>
      </c>
      <c r="K58" s="134">
        <f>C6</f>
        <v>2026</v>
      </c>
      <c r="L58" s="259">
        <v>1000</v>
      </c>
      <c r="N58" s="25">
        <f>B6</f>
        <v>2025</v>
      </c>
      <c r="O58" s="134">
        <f>C6</f>
        <v>2026</v>
      </c>
      <c r="P58" s="132" t="s">
        <v>23</v>
      </c>
    </row>
    <row r="59" spans="1:16" ht="20.100000000000001" customHeight="1">
      <c r="A59" s="38" t="s">
        <v>177</v>
      </c>
      <c r="B59" s="39">
        <v>73.92</v>
      </c>
      <c r="C59" s="147">
        <v>86.27</v>
      </c>
      <c r="D59" s="247">
        <f t="shared" ref="D59:D71" si="44">B59/$B$72</f>
        <v>0.11254053560281958</v>
      </c>
      <c r="E59" s="246">
        <f t="shared" ref="E59:E71" si="45">C59/$C$72</f>
        <v>0.19904480642333069</v>
      </c>
      <c r="F59" s="61">
        <f t="shared" ref="F59:F71" si="46">(C59-B59)/B59</f>
        <v>0.16707251082251073</v>
      </c>
      <c r="H59" s="19">
        <v>80.525999999999996</v>
      </c>
      <c r="I59" s="147">
        <v>68.353999999999999</v>
      </c>
      <c r="J59" s="245">
        <f t="shared" ref="J59:J72" si="47">H59/$H$72</f>
        <v>0.11458127307782609</v>
      </c>
      <c r="K59" s="246">
        <f t="shared" ref="K59:K72" si="48">I59/$I$72</f>
        <v>0.24284562175144153</v>
      </c>
      <c r="L59" s="61">
        <f t="shared" ref="L59:L71" si="49">(I59-H59)/H59</f>
        <v>-0.15115614832476465</v>
      </c>
      <c r="N59" s="41">
        <f t="shared" ref="N59:N60" si="50">(H59/B59)*10</f>
        <v>10.89366883116883</v>
      </c>
      <c r="O59" s="149">
        <f t="shared" ref="O59:O60" si="51">(I59/C59)*10</f>
        <v>7.9232641706271014</v>
      </c>
      <c r="P59" s="61">
        <f t="shared" si="8"/>
        <v>-0.27267256849619326</v>
      </c>
    </row>
    <row r="60" spans="1:16" ht="20.100000000000001" customHeight="1">
      <c r="A60" s="38" t="s">
        <v>184</v>
      </c>
      <c r="B60" s="19">
        <v>156.02000000000001</v>
      </c>
      <c r="C60" s="140">
        <v>149.63</v>
      </c>
      <c r="D60" s="247">
        <f t="shared" si="44"/>
        <v>0.23753482636298581</v>
      </c>
      <c r="E60" s="215">
        <f t="shared" si="45"/>
        <v>0.34523095380923813</v>
      </c>
      <c r="F60" s="52">
        <f t="shared" si="46"/>
        <v>-4.0956287655428886E-2</v>
      </c>
      <c r="H60" s="19">
        <v>63.914000000000001</v>
      </c>
      <c r="I60" s="140">
        <v>61.110999999999997</v>
      </c>
      <c r="J60" s="214">
        <f t="shared" si="47"/>
        <v>9.0943887533171619E-2</v>
      </c>
      <c r="K60" s="215">
        <f t="shared" si="48"/>
        <v>0.21711295302180331</v>
      </c>
      <c r="L60" s="52">
        <f t="shared" si="49"/>
        <v>-4.3855806239634573E-2</v>
      </c>
      <c r="N60" s="40">
        <f t="shared" si="50"/>
        <v>4.0965260863991793</v>
      </c>
      <c r="O60" s="143">
        <f t="shared" si="51"/>
        <v>4.0841408808394037</v>
      </c>
      <c r="P60" s="52">
        <f t="shared" si="8"/>
        <v>-3.0233435107115433E-3</v>
      </c>
    </row>
    <row r="61" spans="1:16" ht="20.100000000000001" customHeight="1">
      <c r="A61" s="38" t="s">
        <v>212</v>
      </c>
      <c r="B61" s="19"/>
      <c r="C61" s="140">
        <v>12.45</v>
      </c>
      <c r="D61" s="247">
        <f t="shared" si="44"/>
        <v>0</v>
      </c>
      <c r="E61" s="215">
        <f t="shared" si="45"/>
        <v>2.8725024225924042E-2</v>
      </c>
      <c r="F61" s="52"/>
      <c r="H61" s="19"/>
      <c r="I61" s="140">
        <v>29.526</v>
      </c>
      <c r="J61" s="214">
        <f t="shared" si="47"/>
        <v>0</v>
      </c>
      <c r="K61" s="215">
        <f t="shared" si="48"/>
        <v>0.10489890610400361</v>
      </c>
      <c r="L61" s="52"/>
      <c r="N61" s="40"/>
      <c r="O61" s="143">
        <f t="shared" ref="O61:O66" si="52">(I61/C61)*10</f>
        <v>23.715662650602411</v>
      </c>
      <c r="P61" s="52"/>
    </row>
    <row r="62" spans="1:16" ht="20.100000000000001" customHeight="1">
      <c r="A62" s="38" t="s">
        <v>215</v>
      </c>
      <c r="B62" s="19">
        <v>4.5</v>
      </c>
      <c r="C62" s="140">
        <v>63</v>
      </c>
      <c r="D62" s="247">
        <f t="shared" si="44"/>
        <v>6.8510878004963216E-3</v>
      </c>
      <c r="E62" s="215">
        <f t="shared" si="45"/>
        <v>0.14535554427576022</v>
      </c>
      <c r="F62" s="52">
        <f t="shared" si="46"/>
        <v>13</v>
      </c>
      <c r="H62" s="19">
        <v>1.26</v>
      </c>
      <c r="I62" s="140">
        <v>28.391999999999999</v>
      </c>
      <c r="J62" s="214">
        <f t="shared" si="47"/>
        <v>1.7928669507744192E-3</v>
      </c>
      <c r="K62" s="215">
        <f t="shared" si="48"/>
        <v>0.10087007187241315</v>
      </c>
      <c r="L62" s="52">
        <f t="shared" si="49"/>
        <v>21.533333333333331</v>
      </c>
      <c r="N62" s="40">
        <f t="shared" ref="N62:N66" si="53">(H62/B62)*10</f>
        <v>2.8000000000000003</v>
      </c>
      <c r="O62" s="143">
        <f t="shared" si="52"/>
        <v>4.5066666666666668</v>
      </c>
      <c r="P62" s="52">
        <f t="shared" ref="P62:P66" si="54">(O62-N62)/N62</f>
        <v>0.60952380952380947</v>
      </c>
    </row>
    <row r="63" spans="1:16" ht="20.100000000000001" customHeight="1">
      <c r="A63" s="38" t="s">
        <v>175</v>
      </c>
      <c r="B63" s="19">
        <v>197.99</v>
      </c>
      <c r="C63" s="140">
        <v>42.26</v>
      </c>
      <c r="D63" s="247">
        <f t="shared" si="44"/>
        <v>0.30143263858228153</v>
      </c>
      <c r="E63" s="215">
        <f t="shared" si="45"/>
        <v>9.7503576207835355E-2</v>
      </c>
      <c r="F63" s="52">
        <f t="shared" si="46"/>
        <v>-0.78655487650891465</v>
      </c>
      <c r="H63" s="19">
        <v>380.786</v>
      </c>
      <c r="I63" s="140">
        <v>26.457999999999998</v>
      </c>
      <c r="J63" s="214">
        <f t="shared" si="47"/>
        <v>0.54182431326792702</v>
      </c>
      <c r="K63" s="215">
        <f t="shared" si="48"/>
        <v>9.3999026542698885E-2</v>
      </c>
      <c r="L63" s="52">
        <f t="shared" si="49"/>
        <v>-0.93051740347596801</v>
      </c>
      <c r="N63" s="40">
        <f t="shared" si="53"/>
        <v>19.232587504419413</v>
      </c>
      <c r="O63" s="143">
        <f t="shared" si="52"/>
        <v>6.2607666824420249</v>
      </c>
      <c r="P63" s="52">
        <f t="shared" si="54"/>
        <v>-0.67447091136315496</v>
      </c>
    </row>
    <row r="64" spans="1:16" ht="20.100000000000001" customHeight="1">
      <c r="A64" s="38" t="s">
        <v>209</v>
      </c>
      <c r="B64" s="19"/>
      <c r="C64" s="140">
        <v>37.44</v>
      </c>
      <c r="D64" s="247">
        <f t="shared" si="44"/>
        <v>0</v>
      </c>
      <c r="E64" s="215">
        <f t="shared" si="45"/>
        <v>8.6382723455308924E-2</v>
      </c>
      <c r="F64" s="52"/>
      <c r="H64" s="19"/>
      <c r="I64" s="140">
        <v>22.966000000000001</v>
      </c>
      <c r="J64" s="214">
        <f t="shared" si="47"/>
        <v>0</v>
      </c>
      <c r="K64" s="215">
        <f t="shared" si="48"/>
        <v>8.1592775099388573E-2</v>
      </c>
      <c r="L64" s="52"/>
      <c r="N64" s="40"/>
      <c r="O64" s="143">
        <f t="shared" si="52"/>
        <v>6.1340811965811968</v>
      </c>
      <c r="P64" s="52"/>
    </row>
    <row r="65" spans="1:16" ht="20.100000000000001" customHeight="1">
      <c r="A65" s="38" t="s">
        <v>189</v>
      </c>
      <c r="B65" s="19">
        <v>17.559999999999999</v>
      </c>
      <c r="C65" s="140">
        <v>9.6</v>
      </c>
      <c r="D65" s="247">
        <f t="shared" si="44"/>
        <v>2.6734467061492313E-2</v>
      </c>
      <c r="E65" s="215">
        <f t="shared" si="45"/>
        <v>2.2149416270592033E-2</v>
      </c>
      <c r="F65" s="52">
        <f t="shared" si="46"/>
        <v>-0.45330296127562641</v>
      </c>
      <c r="H65" s="19">
        <v>42.805999999999997</v>
      </c>
      <c r="I65" s="140">
        <v>21.824000000000002</v>
      </c>
      <c r="J65" s="214">
        <f t="shared" si="47"/>
        <v>6.090909737686491E-2</v>
      </c>
      <c r="K65" s="215">
        <f t="shared" si="48"/>
        <v>7.7535518756816871E-2</v>
      </c>
      <c r="L65" s="52">
        <f t="shared" si="49"/>
        <v>-0.49016493014997892</v>
      </c>
      <c r="N65" s="40">
        <f t="shared" ref="N65" si="55">(H65/B65)*10</f>
        <v>24.376993166287019</v>
      </c>
      <c r="O65" s="143">
        <f t="shared" ref="O65" si="56">(I65/C65)*10</f>
        <v>22.733333333333334</v>
      </c>
      <c r="P65" s="52">
        <f t="shared" ref="P65" si="57">(O65-N65)/N65</f>
        <v>-6.7426684732669939E-2</v>
      </c>
    </row>
    <row r="66" spans="1:16" ht="20.100000000000001" customHeight="1">
      <c r="A66" s="38" t="s">
        <v>178</v>
      </c>
      <c r="B66" s="19">
        <v>13.05</v>
      </c>
      <c r="C66" s="140">
        <v>8.15</v>
      </c>
      <c r="D66" s="247">
        <f t="shared" si="44"/>
        <v>1.9868154621439333E-2</v>
      </c>
      <c r="E66" s="215">
        <f t="shared" si="45"/>
        <v>1.8803931521388029E-2</v>
      </c>
      <c r="F66" s="52">
        <f t="shared" si="46"/>
        <v>-0.37547892720306514</v>
      </c>
      <c r="H66" s="19">
        <v>6.4560000000000004</v>
      </c>
      <c r="I66" s="140">
        <v>7.1639999999999997</v>
      </c>
      <c r="J66" s="214">
        <f t="shared" si="47"/>
        <v>9.1863087573013109E-3</v>
      </c>
      <c r="K66" s="215">
        <f t="shared" si="48"/>
        <v>2.5452000383698496E-2</v>
      </c>
      <c r="L66" s="52">
        <f t="shared" si="49"/>
        <v>0.10966542750929356</v>
      </c>
      <c r="N66" s="40">
        <f t="shared" si="53"/>
        <v>4.947126436781609</v>
      </c>
      <c r="O66" s="143">
        <f t="shared" si="52"/>
        <v>8.7901840490797536</v>
      </c>
      <c r="P66" s="52">
        <f t="shared" si="54"/>
        <v>0.77682623668666029</v>
      </c>
    </row>
    <row r="67" spans="1:16" ht="20.100000000000001" customHeight="1">
      <c r="A67" s="38" t="s">
        <v>217</v>
      </c>
      <c r="B67" s="19"/>
      <c r="C67" s="140">
        <v>10.8</v>
      </c>
      <c r="D67" s="247">
        <f t="shared" si="44"/>
        <v>0</v>
      </c>
      <c r="E67" s="215">
        <f t="shared" si="45"/>
        <v>2.491809330441604E-2</v>
      </c>
      <c r="F67" s="52"/>
      <c r="H67" s="19"/>
      <c r="I67" s="140">
        <v>4.702</v>
      </c>
      <c r="J67" s="214">
        <f t="shared" si="47"/>
        <v>0</v>
      </c>
      <c r="K67" s="215">
        <f t="shared" si="48"/>
        <v>1.6705095729222547E-2</v>
      </c>
      <c r="L67" s="52"/>
      <c r="N67" s="40"/>
      <c r="O67" s="143">
        <f t="shared" ref="O67:O70" si="58">(I67/C67)*10</f>
        <v>4.3537037037037036</v>
      </c>
      <c r="P67" s="52"/>
    </row>
    <row r="68" spans="1:16" ht="20.100000000000001" customHeight="1">
      <c r="A68" s="38" t="s">
        <v>192</v>
      </c>
      <c r="B68" s="19">
        <v>3.66</v>
      </c>
      <c r="C68" s="140">
        <v>6.3</v>
      </c>
      <c r="D68" s="247">
        <f t="shared" si="44"/>
        <v>5.5722180777370081E-3</v>
      </c>
      <c r="E68" s="215">
        <f t="shared" si="45"/>
        <v>1.4535554427576022E-2</v>
      </c>
      <c r="F68" s="52">
        <f t="shared" si="46"/>
        <v>0.72131147540983598</v>
      </c>
      <c r="H68" s="19">
        <v>3.7120000000000002</v>
      </c>
      <c r="I68" s="140">
        <v>3.7749999999999999</v>
      </c>
      <c r="J68" s="214">
        <f t="shared" si="47"/>
        <v>5.2818429533925751E-3</v>
      </c>
      <c r="K68" s="215">
        <f t="shared" si="48"/>
        <v>1.3411683619271612E-2</v>
      </c>
      <c r="L68" s="52">
        <f t="shared" ref="L68:L70" si="59">(I68-H68)/H68</f>
        <v>1.6971982758620614E-2</v>
      </c>
      <c r="N68" s="40">
        <f t="shared" ref="N68:N70" si="60">(H68/B68)*10</f>
        <v>10.142076502732241</v>
      </c>
      <c r="O68" s="143">
        <f t="shared" si="58"/>
        <v>5.9920634920634921</v>
      </c>
      <c r="P68" s="52">
        <f t="shared" ref="P68:P70" si="61">(O68-N68)/N68</f>
        <v>-0.40918770525451564</v>
      </c>
    </row>
    <row r="69" spans="1:16" ht="20.100000000000001" customHeight="1">
      <c r="A69" s="38" t="s">
        <v>197</v>
      </c>
      <c r="B69" s="19">
        <v>152.19999999999999</v>
      </c>
      <c r="C69" s="140">
        <v>4.57</v>
      </c>
      <c r="D69" s="247">
        <f t="shared" si="44"/>
        <v>0.23171901405234224</v>
      </c>
      <c r="E69" s="215">
        <f t="shared" si="45"/>
        <v>1.0544045037146416E-2</v>
      </c>
      <c r="F69" s="52">
        <f t="shared" si="46"/>
        <v>-0.96997371879106442</v>
      </c>
      <c r="H69" s="19">
        <v>99.801000000000002</v>
      </c>
      <c r="I69" s="140">
        <v>3.4009999999999998</v>
      </c>
      <c r="J69" s="214">
        <f t="shared" si="47"/>
        <v>0.14200786869383955</v>
      </c>
      <c r="K69" s="215">
        <f t="shared" si="48"/>
        <v>1.2082949930898743E-2</v>
      </c>
      <c r="L69" s="52">
        <f t="shared" si="59"/>
        <v>-0.96592218514844541</v>
      </c>
      <c r="N69" s="40">
        <f t="shared" ref="N69" si="62">(H69/B69)*10</f>
        <v>6.5572273324572938</v>
      </c>
      <c r="O69" s="143">
        <f t="shared" ref="O69" si="63">(I69/C69)*10</f>
        <v>7.4420131291028433</v>
      </c>
      <c r="P69" s="52">
        <f t="shared" ref="P69" si="64">(O69-N69)/N69</f>
        <v>0.13493291474980473</v>
      </c>
    </row>
    <row r="70" spans="1:16" ht="20.100000000000001" customHeight="1">
      <c r="A70" s="38" t="s">
        <v>176</v>
      </c>
      <c r="B70" s="19">
        <v>14.52</v>
      </c>
      <c r="C70" s="140">
        <v>1.8</v>
      </c>
      <c r="D70" s="247">
        <f t="shared" si="44"/>
        <v>2.210617663626813E-2</v>
      </c>
      <c r="E70" s="215">
        <f t="shared" si="45"/>
        <v>4.1530155507360066E-3</v>
      </c>
      <c r="F70" s="52">
        <f t="shared" si="46"/>
        <v>-0.87603305785123964</v>
      </c>
      <c r="H70" s="19">
        <v>9.3829999999999991</v>
      </c>
      <c r="I70" s="140">
        <v>3.234</v>
      </c>
      <c r="J70" s="214">
        <f t="shared" si="47"/>
        <v>1.3351167142155854E-2</v>
      </c>
      <c r="K70" s="215">
        <f t="shared" si="48"/>
        <v>1.1489638364165403E-2</v>
      </c>
      <c r="L70" s="52">
        <f t="shared" si="59"/>
        <v>-0.65533411488862836</v>
      </c>
      <c r="N70" s="40">
        <f t="shared" si="60"/>
        <v>6.462121212121211</v>
      </c>
      <c r="O70" s="143">
        <f t="shared" si="58"/>
        <v>17.966666666666665</v>
      </c>
      <c r="P70" s="52">
        <f t="shared" si="61"/>
        <v>1.7803048065650646</v>
      </c>
    </row>
    <row r="71" spans="1:16" ht="20.100000000000001" customHeight="1" thickBot="1">
      <c r="A71" s="8" t="s">
        <v>17</v>
      </c>
      <c r="B71" s="196">
        <f>B72-SUM(B59:B70)</f>
        <v>23.410000000000082</v>
      </c>
      <c r="C71" s="22">
        <f>C72-SUM(C59:C70)</f>
        <v>1.1500000000000341</v>
      </c>
      <c r="D71" s="247">
        <f t="shared" si="44"/>
        <v>3.5640881202137653E-2</v>
      </c>
      <c r="E71" s="215">
        <f t="shared" si="45"/>
        <v>2.6533154907480826E-3</v>
      </c>
      <c r="F71" s="52">
        <f t="shared" si="46"/>
        <v>-0.95087569414779882</v>
      </c>
      <c r="H71" s="196">
        <f>H72-SUM(H59:H70)</f>
        <v>14.140999999999735</v>
      </c>
      <c r="I71" s="119">
        <f>I72-SUM(I59:I70)</f>
        <v>0.56400000000002137</v>
      </c>
      <c r="J71" s="214">
        <f t="shared" si="47"/>
        <v>2.0121374246746499E-2</v>
      </c>
      <c r="K71" s="215">
        <f t="shared" si="48"/>
        <v>2.0037588241773444E-3</v>
      </c>
      <c r="L71" s="52">
        <f t="shared" si="49"/>
        <v>-0.96011597482497479</v>
      </c>
      <c r="N71" s="40">
        <f t="shared" ref="N71" si="65">(H71/B71)*10</f>
        <v>6.0405809483125523</v>
      </c>
      <c r="O71" s="143">
        <f t="shared" ref="O71" si="66">(I71/C71)*10</f>
        <v>4.9043478260869975</v>
      </c>
      <c r="P71" s="52">
        <f t="shared" ref="P71" si="67">(O71-N71)/N71</f>
        <v>-0.18809997448059423</v>
      </c>
    </row>
    <row r="72" spans="1:16" ht="26.25" customHeight="1" thickBot="1">
      <c r="A72" s="12" t="s">
        <v>18</v>
      </c>
      <c r="B72" s="17">
        <v>656.83000000000015</v>
      </c>
      <c r="C72" s="145">
        <v>433.42</v>
      </c>
      <c r="D72" s="243">
        <f>SUM(D59:D71)</f>
        <v>1</v>
      </c>
      <c r="E72" s="244">
        <f>SUM(E59:E71)</f>
        <v>1.0000000000000002</v>
      </c>
      <c r="F72" s="57">
        <f>(C72-B72)/B72</f>
        <v>-0.34013367233530761</v>
      </c>
      <c r="G72" s="1"/>
      <c r="H72" s="17">
        <v>702.78499999999985</v>
      </c>
      <c r="I72" s="145">
        <v>281.471</v>
      </c>
      <c r="J72" s="255">
        <f t="shared" si="47"/>
        <v>1</v>
      </c>
      <c r="K72" s="244">
        <f t="shared" si="48"/>
        <v>1</v>
      </c>
      <c r="L72" s="57">
        <f>(I72-H72)/H72</f>
        <v>-0.59949202103061383</v>
      </c>
      <c r="M72" s="1"/>
      <c r="N72" s="37">
        <f t="shared" ref="N72:O72" si="68">(H72/B72)*10</f>
        <v>10.699648310826237</v>
      </c>
      <c r="O72" s="150">
        <f t="shared" si="68"/>
        <v>6.4941857782289691</v>
      </c>
      <c r="P72" s="57">
        <f>(O72-N72)/N72</f>
        <v>-0.39304680027118744</v>
      </c>
    </row>
  </sheetData>
  <mergeCells count="33">
    <mergeCell ref="N57:O57"/>
    <mergeCell ref="A56:A58"/>
    <mergeCell ref="B56:C56"/>
    <mergeCell ref="D56:E56"/>
    <mergeCell ref="H56:I56"/>
    <mergeCell ref="J56:K56"/>
    <mergeCell ref="B57:C57"/>
    <mergeCell ref="D57:E57"/>
    <mergeCell ref="H57:I57"/>
    <mergeCell ref="J57:K57"/>
    <mergeCell ref="A36:A38"/>
    <mergeCell ref="B36:C36"/>
    <mergeCell ref="D36:E36"/>
    <mergeCell ref="H36:I36"/>
    <mergeCell ref="N56:O5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1 J7:L11 J32:L33 D33:F33 N7:P11 D25:E32 J25:K31 N32:P33 D53:F53 J53:L53 N53:P53 D52:E52 D19:E19 D18:E18 J21:K24 J18:K19 D59:E64 N39:P47 K39:L47 D39:F47 D21:E24 D20:E20 J20:K20 J52:K52 D13:F14 D12:E12 D16:F17 D15:E15 J13:L14 J12:K12 N13:P14 O12 J16:L17 J15:K15 N16:P17 O1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93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F39:F53 L39:L53 P39:P53</xm:sqref>
        </x14:conditionalFormatting>
        <x14:conditionalFormatting xmlns:xm="http://schemas.microsoft.com/office/excel/2006/main">
          <x14:cfRule type="iconSet" priority="394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F59:F72</xm:sqref>
        </x14:conditionalFormatting>
        <x14:conditionalFormatting xmlns:xm="http://schemas.microsoft.com/office/excel/2006/main">
          <x14:cfRule type="iconSet" priority="396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L59:L72</xm:sqref>
        </x14:conditionalFormatting>
        <x14:conditionalFormatting xmlns:xm="http://schemas.microsoft.com/office/excel/2006/main">
          <x14:cfRule type="iconSet" priority="398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P59:P72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>
      <c r="A1" s="30" t="s">
        <v>45</v>
      </c>
      <c r="B1" s="4"/>
    </row>
    <row r="3" spans="1:20" ht="15.75" thickBot="1"/>
    <row r="4" spans="1:20">
      <c r="A4" s="420" t="s">
        <v>3</v>
      </c>
      <c r="B4" s="421"/>
      <c r="C4" s="421"/>
      <c r="D4" s="413" t="s">
        <v>1</v>
      </c>
      <c r="E4" s="506"/>
      <c r="F4" s="414" t="s">
        <v>13</v>
      </c>
      <c r="G4" s="414"/>
      <c r="H4" s="507" t="s">
        <v>34</v>
      </c>
      <c r="I4" s="506"/>
      <c r="K4" s="413" t="s">
        <v>19</v>
      </c>
      <c r="L4" s="506"/>
      <c r="M4" s="414" t="s">
        <v>13</v>
      </c>
      <c r="N4" s="414"/>
      <c r="O4" s="507" t="s">
        <v>34</v>
      </c>
      <c r="P4" s="506"/>
      <c r="R4" s="413" t="s">
        <v>22</v>
      </c>
      <c r="S4" s="414"/>
      <c r="T4" s="69" t="s">
        <v>0</v>
      </c>
    </row>
    <row r="5" spans="1:20">
      <c r="A5" s="422"/>
      <c r="B5" s="423"/>
      <c r="C5" s="423"/>
      <c r="D5" s="508" t="s">
        <v>40</v>
      </c>
      <c r="E5" s="509"/>
      <c r="F5" s="510" t="str">
        <f>D5</f>
        <v>jan - mar</v>
      </c>
      <c r="G5" s="510"/>
      <c r="H5" s="508" t="str">
        <f>F5</f>
        <v>jan - mar</v>
      </c>
      <c r="I5" s="509"/>
      <c r="K5" s="508" t="str">
        <f>D5</f>
        <v>jan - mar</v>
      </c>
      <c r="L5" s="509"/>
      <c r="M5" s="510" t="str">
        <f>D5</f>
        <v>jan - mar</v>
      </c>
      <c r="N5" s="510"/>
      <c r="O5" s="508" t="str">
        <f>D5</f>
        <v>jan - mar</v>
      </c>
      <c r="P5" s="509"/>
      <c r="R5" s="508" t="str">
        <f>D5</f>
        <v>jan - mar</v>
      </c>
      <c r="S5" s="510"/>
      <c r="T5" s="67" t="s">
        <v>35</v>
      </c>
    </row>
    <row r="6" spans="1:20" ht="15.75" thickBot="1">
      <c r="A6" s="422"/>
      <c r="B6" s="423"/>
      <c r="C6" s="423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>
      <c r="A8" s="73" t="s">
        <v>43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>
      <c r="A9" s="77" t="s">
        <v>42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>
      <c r="A10" s="46"/>
      <c r="B10" s="74" t="s">
        <v>41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>
      <c r="A11" s="46"/>
      <c r="B11" s="74" t="s">
        <v>44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>
      <c r="A13" s="73" t="s">
        <v>43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>
      <c r="A14" s="77" t="s">
        <v>42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>
      <c r="A15" s="46"/>
      <c r="B15" s="74" t="s">
        <v>41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>
      <c r="A16" s="46"/>
      <c r="B16" s="74" t="s">
        <v>44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>
      <c r="A18" s="73" t="s">
        <v>43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>
      <c r="A19" s="77" t="s">
        <v>42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>
      <c r="A20" s="46"/>
      <c r="B20" s="74" t="s">
        <v>41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>
      <c r="A21" s="75"/>
      <c r="B21" s="76" t="s">
        <v>44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>
      <c r="J22" s="1"/>
    </row>
    <row r="23" spans="1:20" s="42" customFormat="1" ht="15" customHeight="1">
      <c r="A23" s="420" t="s">
        <v>2</v>
      </c>
      <c r="B23" s="421"/>
      <c r="C23" s="421"/>
      <c r="D23" s="413" t="s">
        <v>1</v>
      </c>
      <c r="E23" s="506"/>
      <c r="F23" s="414" t="s">
        <v>13</v>
      </c>
      <c r="G23" s="414"/>
      <c r="H23" s="507" t="s">
        <v>34</v>
      </c>
      <c r="I23" s="506"/>
      <c r="J23"/>
      <c r="K23" s="413" t="s">
        <v>19</v>
      </c>
      <c r="L23" s="506"/>
      <c r="M23" s="414" t="s">
        <v>13</v>
      </c>
      <c r="N23" s="414"/>
      <c r="O23" s="507" t="s">
        <v>34</v>
      </c>
      <c r="P23" s="506"/>
      <c r="Q23"/>
      <c r="R23" s="413" t="s">
        <v>22</v>
      </c>
      <c r="S23" s="414"/>
      <c r="T23" s="69" t="s">
        <v>0</v>
      </c>
    </row>
    <row r="24" spans="1:20" s="3" customFormat="1" ht="15" customHeight="1">
      <c r="A24" s="422"/>
      <c r="B24" s="423"/>
      <c r="C24" s="423"/>
      <c r="D24" s="508" t="s">
        <v>40</v>
      </c>
      <c r="E24" s="509"/>
      <c r="F24" s="510" t="str">
        <f>D24</f>
        <v>jan - mar</v>
      </c>
      <c r="G24" s="510"/>
      <c r="H24" s="508" t="str">
        <f>F24</f>
        <v>jan - mar</v>
      </c>
      <c r="I24" s="509"/>
      <c r="J24"/>
      <c r="K24" s="508" t="str">
        <f>D24</f>
        <v>jan - mar</v>
      </c>
      <c r="L24" s="509"/>
      <c r="M24" s="510" t="str">
        <f>D24</f>
        <v>jan - mar</v>
      </c>
      <c r="N24" s="510"/>
      <c r="O24" s="508" t="str">
        <f>D24</f>
        <v>jan - mar</v>
      </c>
      <c r="P24" s="509"/>
      <c r="Q24"/>
      <c r="R24" s="508" t="str">
        <f>D24</f>
        <v>jan - mar</v>
      </c>
      <c r="S24" s="510"/>
      <c r="T24" s="67" t="s">
        <v>35</v>
      </c>
    </row>
    <row r="25" spans="1:20" ht="15.75" customHeight="1" thickBot="1">
      <c r="A25" s="422"/>
      <c r="B25" s="423"/>
      <c r="C25" s="423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>
      <c r="A27" s="73" t="s">
        <v>43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>
      <c r="A28" s="77" t="s">
        <v>42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>
      <c r="A29" s="46"/>
      <c r="B29" s="74" t="s">
        <v>41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>
      <c r="A30" s="46"/>
      <c r="B30" s="74" t="s">
        <v>44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>
      <c r="A32" s="73" t="s">
        <v>43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>
      <c r="A33" s="77" t="s">
        <v>42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>
      <c r="A34" s="46"/>
      <c r="B34" s="74" t="s">
        <v>41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>
      <c r="A35" s="46"/>
      <c r="B35" s="74" t="s">
        <v>44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>
      <c r="A37" s="73" t="s">
        <v>43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>
      <c r="A38" s="77" t="s">
        <v>42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>
      <c r="A39" s="46"/>
      <c r="B39" s="74" t="s">
        <v>41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>
      <c r="A40" s="75"/>
      <c r="B40" s="76" t="s">
        <v>44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/>
    <row r="42" spans="1:20" ht="15" customHeight="1">
      <c r="A42" s="420" t="s">
        <v>2</v>
      </c>
      <c r="B42" s="421"/>
      <c r="C42" s="421"/>
      <c r="D42" s="413" t="s">
        <v>1</v>
      </c>
      <c r="E42" s="506"/>
      <c r="F42" s="414" t="s">
        <v>13</v>
      </c>
      <c r="G42" s="414"/>
      <c r="H42" s="507" t="s">
        <v>34</v>
      </c>
      <c r="I42" s="506"/>
      <c r="K42" s="413" t="s">
        <v>19</v>
      </c>
      <c r="L42" s="506"/>
      <c r="M42" s="414" t="s">
        <v>13</v>
      </c>
      <c r="N42" s="414"/>
      <c r="O42" s="507" t="s">
        <v>34</v>
      </c>
      <c r="P42" s="506"/>
      <c r="R42" s="413" t="s">
        <v>22</v>
      </c>
      <c r="S42" s="414"/>
      <c r="T42" s="69" t="s">
        <v>0</v>
      </c>
    </row>
    <row r="43" spans="1:20" ht="15" customHeight="1">
      <c r="A43" s="422"/>
      <c r="B43" s="423"/>
      <c r="C43" s="423"/>
      <c r="D43" s="508" t="s">
        <v>40</v>
      </c>
      <c r="E43" s="509"/>
      <c r="F43" s="510" t="str">
        <f>D43</f>
        <v>jan - mar</v>
      </c>
      <c r="G43" s="510"/>
      <c r="H43" s="508" t="str">
        <f>F43</f>
        <v>jan - mar</v>
      </c>
      <c r="I43" s="509"/>
      <c r="K43" s="508" t="str">
        <f>D43</f>
        <v>jan - mar</v>
      </c>
      <c r="L43" s="509"/>
      <c r="M43" s="510" t="str">
        <f>D43</f>
        <v>jan - mar</v>
      </c>
      <c r="N43" s="510"/>
      <c r="O43" s="508" t="str">
        <f>D43</f>
        <v>jan - mar</v>
      </c>
      <c r="P43" s="509"/>
      <c r="R43" s="508" t="str">
        <f>D43</f>
        <v>jan - mar</v>
      </c>
      <c r="S43" s="510"/>
      <c r="T43" s="67" t="s">
        <v>35</v>
      </c>
    </row>
    <row r="44" spans="1:20" ht="15.75" customHeight="1" thickBot="1">
      <c r="A44" s="422"/>
      <c r="B44" s="423"/>
      <c r="C44" s="423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>
      <c r="A46" s="73" t="s">
        <v>43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>
      <c r="A47" s="77" t="s">
        <v>42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>
      <c r="A48" s="46"/>
      <c r="B48" s="74" t="s">
        <v>41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>
      <c r="A49" s="46"/>
      <c r="B49" s="74" t="s">
        <v>44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>
      <c r="A51" s="73" t="s">
        <v>43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>
      <c r="A52" s="77" t="s">
        <v>42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>
      <c r="A53" s="46"/>
      <c r="B53" s="74" t="s">
        <v>41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>
      <c r="A54" s="46"/>
      <c r="B54" s="74" t="s">
        <v>44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>
      <c r="A56" s="73" t="s">
        <v>43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>
      <c r="A57" s="77" t="s">
        <v>42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>
      <c r="A58" s="46"/>
      <c r="B58" s="74" t="s">
        <v>41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>
      <c r="A59" s="75"/>
      <c r="B59" s="76" t="s">
        <v>44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  <mergeCell ref="A42:C44"/>
    <mergeCell ref="D42:E42"/>
    <mergeCell ref="F42:G42"/>
    <mergeCell ref="H42:I42"/>
    <mergeCell ref="K42:L42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23:C25"/>
    <mergeCell ref="D23:E23"/>
    <mergeCell ref="F23:G23"/>
    <mergeCell ref="H23:I23"/>
    <mergeCell ref="K23:L23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4:C6"/>
    <mergeCell ref="D4:E4"/>
    <mergeCell ref="F4:G4"/>
    <mergeCell ref="H4:I4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M36"/>
  <sheetViews>
    <sheetView showGridLines="0" topLeftCell="H1" zoomScaleNormal="100" workbookViewId="0">
      <selection activeCell="AA36" sqref="AA36:AA37"/>
    </sheetView>
  </sheetViews>
  <sheetFormatPr defaultRowHeight="15"/>
  <cols>
    <col min="1" max="1" width="19.42578125" bestFit="1" customWidth="1"/>
    <col min="21" max="21" width="18.5703125" customWidth="1"/>
    <col min="22" max="23" width="9.140625" customWidth="1"/>
    <col min="24" max="25" width="9.7109375" customWidth="1"/>
    <col min="263" max="263" width="19.42578125" bestFit="1" customWidth="1"/>
    <col min="273" max="273" width="18.5703125" customWidth="1"/>
    <col min="274" max="275" width="9.140625" customWidth="1"/>
    <col min="276" max="276" width="0" hidden="1" customWidth="1"/>
    <col min="277" max="278" width="9.85546875" customWidth="1"/>
    <col min="519" max="519" width="19.42578125" bestFit="1" customWidth="1"/>
    <col min="529" max="529" width="18.5703125" customWidth="1"/>
    <col min="530" max="531" width="9.140625" customWidth="1"/>
    <col min="532" max="532" width="0" hidden="1" customWidth="1"/>
    <col min="533" max="534" width="9.85546875" customWidth="1"/>
    <col min="775" max="775" width="19.42578125" bestFit="1" customWidth="1"/>
    <col min="785" max="785" width="18.5703125" customWidth="1"/>
    <col min="786" max="787" width="9.140625" customWidth="1"/>
    <col min="788" max="788" width="0" hidden="1" customWidth="1"/>
    <col min="789" max="790" width="9.85546875" customWidth="1"/>
    <col min="1031" max="1031" width="19.42578125" bestFit="1" customWidth="1"/>
    <col min="1041" max="1041" width="18.5703125" customWidth="1"/>
    <col min="1042" max="1043" width="9.140625" customWidth="1"/>
    <col min="1044" max="1044" width="0" hidden="1" customWidth="1"/>
    <col min="1045" max="1046" width="9.85546875" customWidth="1"/>
    <col min="1287" max="1287" width="19.42578125" bestFit="1" customWidth="1"/>
    <col min="1297" max="1297" width="18.5703125" customWidth="1"/>
    <col min="1298" max="1299" width="9.140625" customWidth="1"/>
    <col min="1300" max="1300" width="0" hidden="1" customWidth="1"/>
    <col min="1301" max="1302" width="9.85546875" customWidth="1"/>
    <col min="1543" max="1543" width="19.42578125" bestFit="1" customWidth="1"/>
    <col min="1553" max="1553" width="18.5703125" customWidth="1"/>
    <col min="1554" max="1555" width="9.140625" customWidth="1"/>
    <col min="1556" max="1556" width="0" hidden="1" customWidth="1"/>
    <col min="1557" max="1558" width="9.85546875" customWidth="1"/>
    <col min="1799" max="1799" width="19.42578125" bestFit="1" customWidth="1"/>
    <col min="1809" max="1809" width="18.5703125" customWidth="1"/>
    <col min="1810" max="1811" width="9.140625" customWidth="1"/>
    <col min="1812" max="1812" width="0" hidden="1" customWidth="1"/>
    <col min="1813" max="1814" width="9.85546875" customWidth="1"/>
    <col min="2055" max="2055" width="19.42578125" bestFit="1" customWidth="1"/>
    <col min="2065" max="2065" width="18.5703125" customWidth="1"/>
    <col min="2066" max="2067" width="9.140625" customWidth="1"/>
    <col min="2068" max="2068" width="0" hidden="1" customWidth="1"/>
    <col min="2069" max="2070" width="9.85546875" customWidth="1"/>
    <col min="2311" max="2311" width="19.42578125" bestFit="1" customWidth="1"/>
    <col min="2321" max="2321" width="18.5703125" customWidth="1"/>
    <col min="2322" max="2323" width="9.140625" customWidth="1"/>
    <col min="2324" max="2324" width="0" hidden="1" customWidth="1"/>
    <col min="2325" max="2326" width="9.85546875" customWidth="1"/>
    <col min="2567" max="2567" width="19.42578125" bestFit="1" customWidth="1"/>
    <col min="2577" max="2577" width="18.5703125" customWidth="1"/>
    <col min="2578" max="2579" width="9.140625" customWidth="1"/>
    <col min="2580" max="2580" width="0" hidden="1" customWidth="1"/>
    <col min="2581" max="2582" width="9.85546875" customWidth="1"/>
    <col min="2823" max="2823" width="19.42578125" bestFit="1" customWidth="1"/>
    <col min="2833" max="2833" width="18.5703125" customWidth="1"/>
    <col min="2834" max="2835" width="9.140625" customWidth="1"/>
    <col min="2836" max="2836" width="0" hidden="1" customWidth="1"/>
    <col min="2837" max="2838" width="9.85546875" customWidth="1"/>
    <col min="3079" max="3079" width="19.42578125" bestFit="1" customWidth="1"/>
    <col min="3089" max="3089" width="18.5703125" customWidth="1"/>
    <col min="3090" max="3091" width="9.140625" customWidth="1"/>
    <col min="3092" max="3092" width="0" hidden="1" customWidth="1"/>
    <col min="3093" max="3094" width="9.85546875" customWidth="1"/>
    <col min="3335" max="3335" width="19.42578125" bestFit="1" customWidth="1"/>
    <col min="3345" max="3345" width="18.5703125" customWidth="1"/>
    <col min="3346" max="3347" width="9.140625" customWidth="1"/>
    <col min="3348" max="3348" width="0" hidden="1" customWidth="1"/>
    <col min="3349" max="3350" width="9.85546875" customWidth="1"/>
    <col min="3591" max="3591" width="19.42578125" bestFit="1" customWidth="1"/>
    <col min="3601" max="3601" width="18.5703125" customWidth="1"/>
    <col min="3602" max="3603" width="9.140625" customWidth="1"/>
    <col min="3604" max="3604" width="0" hidden="1" customWidth="1"/>
    <col min="3605" max="3606" width="9.85546875" customWidth="1"/>
    <col min="3847" max="3847" width="19.42578125" bestFit="1" customWidth="1"/>
    <col min="3857" max="3857" width="18.5703125" customWidth="1"/>
    <col min="3858" max="3859" width="9.140625" customWidth="1"/>
    <col min="3860" max="3860" width="0" hidden="1" customWidth="1"/>
    <col min="3861" max="3862" width="9.85546875" customWidth="1"/>
    <col min="4103" max="4103" width="19.42578125" bestFit="1" customWidth="1"/>
    <col min="4113" max="4113" width="18.5703125" customWidth="1"/>
    <col min="4114" max="4115" width="9.140625" customWidth="1"/>
    <col min="4116" max="4116" width="0" hidden="1" customWidth="1"/>
    <col min="4117" max="4118" width="9.85546875" customWidth="1"/>
    <col min="4359" max="4359" width="19.42578125" bestFit="1" customWidth="1"/>
    <col min="4369" max="4369" width="18.5703125" customWidth="1"/>
    <col min="4370" max="4371" width="9.140625" customWidth="1"/>
    <col min="4372" max="4372" width="0" hidden="1" customWidth="1"/>
    <col min="4373" max="4374" width="9.85546875" customWidth="1"/>
    <col min="4615" max="4615" width="19.42578125" bestFit="1" customWidth="1"/>
    <col min="4625" max="4625" width="18.5703125" customWidth="1"/>
    <col min="4626" max="4627" width="9.140625" customWidth="1"/>
    <col min="4628" max="4628" width="0" hidden="1" customWidth="1"/>
    <col min="4629" max="4630" width="9.85546875" customWidth="1"/>
    <col min="4871" max="4871" width="19.42578125" bestFit="1" customWidth="1"/>
    <col min="4881" max="4881" width="18.5703125" customWidth="1"/>
    <col min="4882" max="4883" width="9.140625" customWidth="1"/>
    <col min="4884" max="4884" width="0" hidden="1" customWidth="1"/>
    <col min="4885" max="4886" width="9.85546875" customWidth="1"/>
    <col min="5127" max="5127" width="19.42578125" bestFit="1" customWidth="1"/>
    <col min="5137" max="5137" width="18.5703125" customWidth="1"/>
    <col min="5138" max="5139" width="9.140625" customWidth="1"/>
    <col min="5140" max="5140" width="0" hidden="1" customWidth="1"/>
    <col min="5141" max="5142" width="9.85546875" customWidth="1"/>
    <col min="5383" max="5383" width="19.42578125" bestFit="1" customWidth="1"/>
    <col min="5393" max="5393" width="18.5703125" customWidth="1"/>
    <col min="5394" max="5395" width="9.140625" customWidth="1"/>
    <col min="5396" max="5396" width="0" hidden="1" customWidth="1"/>
    <col min="5397" max="5398" width="9.85546875" customWidth="1"/>
    <col min="5639" max="5639" width="19.42578125" bestFit="1" customWidth="1"/>
    <col min="5649" max="5649" width="18.5703125" customWidth="1"/>
    <col min="5650" max="5651" width="9.140625" customWidth="1"/>
    <col min="5652" max="5652" width="0" hidden="1" customWidth="1"/>
    <col min="5653" max="5654" width="9.85546875" customWidth="1"/>
    <col min="5895" max="5895" width="19.42578125" bestFit="1" customWidth="1"/>
    <col min="5905" max="5905" width="18.5703125" customWidth="1"/>
    <col min="5906" max="5907" width="9.140625" customWidth="1"/>
    <col min="5908" max="5908" width="0" hidden="1" customWidth="1"/>
    <col min="5909" max="5910" width="9.85546875" customWidth="1"/>
    <col min="6151" max="6151" width="19.42578125" bestFit="1" customWidth="1"/>
    <col min="6161" max="6161" width="18.5703125" customWidth="1"/>
    <col min="6162" max="6163" width="9.140625" customWidth="1"/>
    <col min="6164" max="6164" width="0" hidden="1" customWidth="1"/>
    <col min="6165" max="6166" width="9.85546875" customWidth="1"/>
    <col min="6407" max="6407" width="19.42578125" bestFit="1" customWidth="1"/>
    <col min="6417" max="6417" width="18.5703125" customWidth="1"/>
    <col min="6418" max="6419" width="9.140625" customWidth="1"/>
    <col min="6420" max="6420" width="0" hidden="1" customWidth="1"/>
    <col min="6421" max="6422" width="9.85546875" customWidth="1"/>
    <col min="6663" max="6663" width="19.42578125" bestFit="1" customWidth="1"/>
    <col min="6673" max="6673" width="18.5703125" customWidth="1"/>
    <col min="6674" max="6675" width="9.140625" customWidth="1"/>
    <col min="6676" max="6676" width="0" hidden="1" customWidth="1"/>
    <col min="6677" max="6678" width="9.85546875" customWidth="1"/>
    <col min="6919" max="6919" width="19.42578125" bestFit="1" customWidth="1"/>
    <col min="6929" max="6929" width="18.5703125" customWidth="1"/>
    <col min="6930" max="6931" width="9.140625" customWidth="1"/>
    <col min="6932" max="6932" width="0" hidden="1" customWidth="1"/>
    <col min="6933" max="6934" width="9.85546875" customWidth="1"/>
    <col min="7175" max="7175" width="19.42578125" bestFit="1" customWidth="1"/>
    <col min="7185" max="7185" width="18.5703125" customWidth="1"/>
    <col min="7186" max="7187" width="9.140625" customWidth="1"/>
    <col min="7188" max="7188" width="0" hidden="1" customWidth="1"/>
    <col min="7189" max="7190" width="9.85546875" customWidth="1"/>
    <col min="7431" max="7431" width="19.42578125" bestFit="1" customWidth="1"/>
    <col min="7441" max="7441" width="18.5703125" customWidth="1"/>
    <col min="7442" max="7443" width="9.140625" customWidth="1"/>
    <col min="7444" max="7444" width="0" hidden="1" customWidth="1"/>
    <col min="7445" max="7446" width="9.85546875" customWidth="1"/>
    <col min="7687" max="7687" width="19.42578125" bestFit="1" customWidth="1"/>
    <col min="7697" max="7697" width="18.5703125" customWidth="1"/>
    <col min="7698" max="7699" width="9.140625" customWidth="1"/>
    <col min="7700" max="7700" width="0" hidden="1" customWidth="1"/>
    <col min="7701" max="7702" width="9.85546875" customWidth="1"/>
    <col min="7943" max="7943" width="19.42578125" bestFit="1" customWidth="1"/>
    <col min="7953" max="7953" width="18.5703125" customWidth="1"/>
    <col min="7954" max="7955" width="9.140625" customWidth="1"/>
    <col min="7956" max="7956" width="0" hidden="1" customWidth="1"/>
    <col min="7957" max="7958" width="9.85546875" customWidth="1"/>
    <col min="8199" max="8199" width="19.42578125" bestFit="1" customWidth="1"/>
    <col min="8209" max="8209" width="18.5703125" customWidth="1"/>
    <col min="8210" max="8211" width="9.140625" customWidth="1"/>
    <col min="8212" max="8212" width="0" hidden="1" customWidth="1"/>
    <col min="8213" max="8214" width="9.85546875" customWidth="1"/>
    <col min="8455" max="8455" width="19.42578125" bestFit="1" customWidth="1"/>
    <col min="8465" max="8465" width="18.5703125" customWidth="1"/>
    <col min="8466" max="8467" width="9.140625" customWidth="1"/>
    <col min="8468" max="8468" width="0" hidden="1" customWidth="1"/>
    <col min="8469" max="8470" width="9.85546875" customWidth="1"/>
    <col min="8711" max="8711" width="19.42578125" bestFit="1" customWidth="1"/>
    <col min="8721" max="8721" width="18.5703125" customWidth="1"/>
    <col min="8722" max="8723" width="9.140625" customWidth="1"/>
    <col min="8724" max="8724" width="0" hidden="1" customWidth="1"/>
    <col min="8725" max="8726" width="9.85546875" customWidth="1"/>
    <col min="8967" max="8967" width="19.42578125" bestFit="1" customWidth="1"/>
    <col min="8977" max="8977" width="18.5703125" customWidth="1"/>
    <col min="8978" max="8979" width="9.140625" customWidth="1"/>
    <col min="8980" max="8980" width="0" hidden="1" customWidth="1"/>
    <col min="8981" max="8982" width="9.85546875" customWidth="1"/>
    <col min="9223" max="9223" width="19.42578125" bestFit="1" customWidth="1"/>
    <col min="9233" max="9233" width="18.5703125" customWidth="1"/>
    <col min="9234" max="9235" width="9.140625" customWidth="1"/>
    <col min="9236" max="9236" width="0" hidden="1" customWidth="1"/>
    <col min="9237" max="9238" width="9.85546875" customWidth="1"/>
    <col min="9479" max="9479" width="19.42578125" bestFit="1" customWidth="1"/>
    <col min="9489" max="9489" width="18.5703125" customWidth="1"/>
    <col min="9490" max="9491" width="9.140625" customWidth="1"/>
    <col min="9492" max="9492" width="0" hidden="1" customWidth="1"/>
    <col min="9493" max="9494" width="9.85546875" customWidth="1"/>
    <col min="9735" max="9735" width="19.42578125" bestFit="1" customWidth="1"/>
    <col min="9745" max="9745" width="18.5703125" customWidth="1"/>
    <col min="9746" max="9747" width="9.140625" customWidth="1"/>
    <col min="9748" max="9748" width="0" hidden="1" customWidth="1"/>
    <col min="9749" max="9750" width="9.85546875" customWidth="1"/>
    <col min="9991" max="9991" width="19.42578125" bestFit="1" customWidth="1"/>
    <col min="10001" max="10001" width="18.5703125" customWidth="1"/>
    <col min="10002" max="10003" width="9.140625" customWidth="1"/>
    <col min="10004" max="10004" width="0" hidden="1" customWidth="1"/>
    <col min="10005" max="10006" width="9.85546875" customWidth="1"/>
    <col min="10247" max="10247" width="19.42578125" bestFit="1" customWidth="1"/>
    <col min="10257" max="10257" width="18.5703125" customWidth="1"/>
    <col min="10258" max="10259" width="9.140625" customWidth="1"/>
    <col min="10260" max="10260" width="0" hidden="1" customWidth="1"/>
    <col min="10261" max="10262" width="9.85546875" customWidth="1"/>
    <col min="10503" max="10503" width="19.42578125" bestFit="1" customWidth="1"/>
    <col min="10513" max="10513" width="18.5703125" customWidth="1"/>
    <col min="10514" max="10515" width="9.140625" customWidth="1"/>
    <col min="10516" max="10516" width="0" hidden="1" customWidth="1"/>
    <col min="10517" max="10518" width="9.85546875" customWidth="1"/>
    <col min="10759" max="10759" width="19.42578125" bestFit="1" customWidth="1"/>
    <col min="10769" max="10769" width="18.5703125" customWidth="1"/>
    <col min="10770" max="10771" width="9.140625" customWidth="1"/>
    <col min="10772" max="10772" width="0" hidden="1" customWidth="1"/>
    <col min="10773" max="10774" width="9.85546875" customWidth="1"/>
    <col min="11015" max="11015" width="19.42578125" bestFit="1" customWidth="1"/>
    <col min="11025" max="11025" width="18.5703125" customWidth="1"/>
    <col min="11026" max="11027" width="9.140625" customWidth="1"/>
    <col min="11028" max="11028" width="0" hidden="1" customWidth="1"/>
    <col min="11029" max="11030" width="9.85546875" customWidth="1"/>
    <col min="11271" max="11271" width="19.42578125" bestFit="1" customWidth="1"/>
    <col min="11281" max="11281" width="18.5703125" customWidth="1"/>
    <col min="11282" max="11283" width="9.140625" customWidth="1"/>
    <col min="11284" max="11284" width="0" hidden="1" customWidth="1"/>
    <col min="11285" max="11286" width="9.85546875" customWidth="1"/>
    <col min="11527" max="11527" width="19.42578125" bestFit="1" customWidth="1"/>
    <col min="11537" max="11537" width="18.5703125" customWidth="1"/>
    <col min="11538" max="11539" width="9.140625" customWidth="1"/>
    <col min="11540" max="11540" width="0" hidden="1" customWidth="1"/>
    <col min="11541" max="11542" width="9.85546875" customWidth="1"/>
    <col min="11783" max="11783" width="19.42578125" bestFit="1" customWidth="1"/>
    <col min="11793" max="11793" width="18.5703125" customWidth="1"/>
    <col min="11794" max="11795" width="9.140625" customWidth="1"/>
    <col min="11796" max="11796" width="0" hidden="1" customWidth="1"/>
    <col min="11797" max="11798" width="9.85546875" customWidth="1"/>
    <col min="12039" max="12039" width="19.42578125" bestFit="1" customWidth="1"/>
    <col min="12049" max="12049" width="18.5703125" customWidth="1"/>
    <col min="12050" max="12051" width="9.140625" customWidth="1"/>
    <col min="12052" max="12052" width="0" hidden="1" customWidth="1"/>
    <col min="12053" max="12054" width="9.85546875" customWidth="1"/>
    <col min="12295" max="12295" width="19.42578125" bestFit="1" customWidth="1"/>
    <col min="12305" max="12305" width="18.5703125" customWidth="1"/>
    <col min="12306" max="12307" width="9.140625" customWidth="1"/>
    <col min="12308" max="12308" width="0" hidden="1" customWidth="1"/>
    <col min="12309" max="12310" width="9.85546875" customWidth="1"/>
    <col min="12551" max="12551" width="19.42578125" bestFit="1" customWidth="1"/>
    <col min="12561" max="12561" width="18.5703125" customWidth="1"/>
    <col min="12562" max="12563" width="9.140625" customWidth="1"/>
    <col min="12564" max="12564" width="0" hidden="1" customWidth="1"/>
    <col min="12565" max="12566" width="9.85546875" customWidth="1"/>
    <col min="12807" max="12807" width="19.42578125" bestFit="1" customWidth="1"/>
    <col min="12817" max="12817" width="18.5703125" customWidth="1"/>
    <col min="12818" max="12819" width="9.140625" customWidth="1"/>
    <col min="12820" max="12820" width="0" hidden="1" customWidth="1"/>
    <col min="12821" max="12822" width="9.85546875" customWidth="1"/>
    <col min="13063" max="13063" width="19.42578125" bestFit="1" customWidth="1"/>
    <col min="13073" max="13073" width="18.5703125" customWidth="1"/>
    <col min="13074" max="13075" width="9.140625" customWidth="1"/>
    <col min="13076" max="13076" width="0" hidden="1" customWidth="1"/>
    <col min="13077" max="13078" width="9.85546875" customWidth="1"/>
    <col min="13319" max="13319" width="19.42578125" bestFit="1" customWidth="1"/>
    <col min="13329" max="13329" width="18.5703125" customWidth="1"/>
    <col min="13330" max="13331" width="9.140625" customWidth="1"/>
    <col min="13332" max="13332" width="0" hidden="1" customWidth="1"/>
    <col min="13333" max="13334" width="9.85546875" customWidth="1"/>
    <col min="13575" max="13575" width="19.42578125" bestFit="1" customWidth="1"/>
    <col min="13585" max="13585" width="18.5703125" customWidth="1"/>
    <col min="13586" max="13587" width="9.140625" customWidth="1"/>
    <col min="13588" max="13588" width="0" hidden="1" customWidth="1"/>
    <col min="13589" max="13590" width="9.85546875" customWidth="1"/>
    <col min="13831" max="13831" width="19.42578125" bestFit="1" customWidth="1"/>
    <col min="13841" max="13841" width="18.5703125" customWidth="1"/>
    <col min="13842" max="13843" width="9.140625" customWidth="1"/>
    <col min="13844" max="13844" width="0" hidden="1" customWidth="1"/>
    <col min="13845" max="13846" width="9.85546875" customWidth="1"/>
    <col min="14087" max="14087" width="19.42578125" bestFit="1" customWidth="1"/>
    <col min="14097" max="14097" width="18.5703125" customWidth="1"/>
    <col min="14098" max="14099" width="9.140625" customWidth="1"/>
    <col min="14100" max="14100" width="0" hidden="1" customWidth="1"/>
    <col min="14101" max="14102" width="9.85546875" customWidth="1"/>
    <col min="14343" max="14343" width="19.42578125" bestFit="1" customWidth="1"/>
    <col min="14353" max="14353" width="18.5703125" customWidth="1"/>
    <col min="14354" max="14355" width="9.140625" customWidth="1"/>
    <col min="14356" max="14356" width="0" hidden="1" customWidth="1"/>
    <col min="14357" max="14358" width="9.85546875" customWidth="1"/>
    <col min="14599" max="14599" width="19.42578125" bestFit="1" customWidth="1"/>
    <col min="14609" max="14609" width="18.5703125" customWidth="1"/>
    <col min="14610" max="14611" width="9.140625" customWidth="1"/>
    <col min="14612" max="14612" width="0" hidden="1" customWidth="1"/>
    <col min="14613" max="14614" width="9.85546875" customWidth="1"/>
    <col min="14855" max="14855" width="19.42578125" bestFit="1" customWidth="1"/>
    <col min="14865" max="14865" width="18.5703125" customWidth="1"/>
    <col min="14866" max="14867" width="9.140625" customWidth="1"/>
    <col min="14868" max="14868" width="0" hidden="1" customWidth="1"/>
    <col min="14869" max="14870" width="9.85546875" customWidth="1"/>
    <col min="15111" max="15111" width="19.42578125" bestFit="1" customWidth="1"/>
    <col min="15121" max="15121" width="18.5703125" customWidth="1"/>
    <col min="15122" max="15123" width="9.140625" customWidth="1"/>
    <col min="15124" max="15124" width="0" hidden="1" customWidth="1"/>
    <col min="15125" max="15126" width="9.85546875" customWidth="1"/>
    <col min="15367" max="15367" width="19.42578125" bestFit="1" customWidth="1"/>
    <col min="15377" max="15377" width="18.5703125" customWidth="1"/>
    <col min="15378" max="15379" width="9.140625" customWidth="1"/>
    <col min="15380" max="15380" width="0" hidden="1" customWidth="1"/>
    <col min="15381" max="15382" width="9.85546875" customWidth="1"/>
    <col min="15623" max="15623" width="19.42578125" bestFit="1" customWidth="1"/>
    <col min="15633" max="15633" width="18.5703125" customWidth="1"/>
    <col min="15634" max="15635" width="9.140625" customWidth="1"/>
    <col min="15636" max="15636" width="0" hidden="1" customWidth="1"/>
    <col min="15637" max="15638" width="9.85546875" customWidth="1"/>
    <col min="15879" max="15879" width="19.42578125" bestFit="1" customWidth="1"/>
    <col min="15889" max="15889" width="18.5703125" customWidth="1"/>
    <col min="15890" max="15891" width="9.140625" customWidth="1"/>
    <col min="15892" max="15892" width="0" hidden="1" customWidth="1"/>
    <col min="15893" max="15894" width="9.85546875" customWidth="1"/>
    <col min="16135" max="16135" width="19.42578125" bestFit="1" customWidth="1"/>
    <col min="16145" max="16145" width="18.5703125" customWidth="1"/>
    <col min="16146" max="16147" width="9.140625" customWidth="1"/>
    <col min="16148" max="16148" width="0" hidden="1" customWidth="1"/>
    <col min="16149" max="16150" width="9.85546875" customWidth="1"/>
  </cols>
  <sheetData>
    <row r="1" spans="1:39" ht="15.75">
      <c r="A1" s="4" t="s">
        <v>47</v>
      </c>
    </row>
    <row r="2" spans="1:39" ht="15.75" thickBot="1"/>
    <row r="3" spans="1:39" ht="22.5" customHeight="1">
      <c r="A3" s="435" t="s">
        <v>3</v>
      </c>
      <c r="B3" s="437">
        <v>2007</v>
      </c>
      <c r="C3" s="432">
        <v>2008</v>
      </c>
      <c r="D3" s="432">
        <v>2009</v>
      </c>
      <c r="E3" s="432">
        <v>2010</v>
      </c>
      <c r="F3" s="432">
        <v>2011</v>
      </c>
      <c r="G3" s="432">
        <v>2012</v>
      </c>
      <c r="H3" s="432">
        <v>2013</v>
      </c>
      <c r="I3" s="432">
        <v>2014</v>
      </c>
      <c r="J3" s="432">
        <v>2015</v>
      </c>
      <c r="K3" s="432">
        <v>2016</v>
      </c>
      <c r="L3" s="439">
        <v>2017</v>
      </c>
      <c r="M3" s="432">
        <v>2018</v>
      </c>
      <c r="N3" s="432">
        <v>2019</v>
      </c>
      <c r="O3" s="421">
        <v>2020</v>
      </c>
      <c r="P3" s="439">
        <v>2021</v>
      </c>
      <c r="Q3" s="430">
        <v>2022</v>
      </c>
      <c r="R3" s="430">
        <v>2023</v>
      </c>
      <c r="S3" s="430">
        <v>2024</v>
      </c>
      <c r="T3" s="447">
        <v>2025</v>
      </c>
      <c r="U3" s="266" t="s">
        <v>48</v>
      </c>
      <c r="V3" s="441" t="s">
        <v>55</v>
      </c>
      <c r="W3" s="442"/>
      <c r="X3" s="445" t="s">
        <v>111</v>
      </c>
      <c r="Y3" s="446"/>
    </row>
    <row r="4" spans="1:39" ht="31.5" customHeight="1" thickBot="1">
      <c r="A4" s="436"/>
      <c r="B4" s="438"/>
      <c r="C4" s="434"/>
      <c r="D4" s="434"/>
      <c r="E4" s="434"/>
      <c r="F4" s="434"/>
      <c r="G4" s="434"/>
      <c r="H4" s="434"/>
      <c r="I4" s="434"/>
      <c r="J4" s="434"/>
      <c r="K4" s="434"/>
      <c r="L4" s="440"/>
      <c r="M4" s="434"/>
      <c r="N4" s="434"/>
      <c r="O4" s="423"/>
      <c r="P4" s="440"/>
      <c r="Q4" s="431"/>
      <c r="R4" s="431"/>
      <c r="S4" s="431"/>
      <c r="T4" s="448"/>
      <c r="U4" s="174" t="s">
        <v>116</v>
      </c>
      <c r="V4" s="127">
        <v>2025</v>
      </c>
      <c r="W4" s="261">
        <v>2026</v>
      </c>
      <c r="X4" s="292" t="s">
        <v>145</v>
      </c>
      <c r="Y4" s="293" t="s">
        <v>254</v>
      </c>
    </row>
    <row r="5" spans="1:39" ht="3" customHeight="1" thickBot="1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68"/>
      <c r="P5" s="101"/>
      <c r="Q5" s="268"/>
      <c r="R5" s="268"/>
      <c r="S5" s="409"/>
      <c r="T5" s="299"/>
      <c r="U5" s="175"/>
      <c r="V5" s="101"/>
      <c r="W5" s="101"/>
      <c r="X5" s="101"/>
      <c r="Y5" s="101"/>
    </row>
    <row r="6" spans="1:39" ht="27.95" customHeight="1">
      <c r="A6" s="111" t="s">
        <v>49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f>SUM('[1]2'!T7:T18)</f>
        <v>735533.90500000014</v>
      </c>
      <c r="K6" s="153">
        <v>723973.625</v>
      </c>
      <c r="L6" s="269">
        <v>778040.99999999534</v>
      </c>
      <c r="M6" s="153">
        <v>800341.53700000001</v>
      </c>
      <c r="N6" s="153">
        <v>819402.33799999987</v>
      </c>
      <c r="O6" s="153">
        <v>856189.67600000137</v>
      </c>
      <c r="P6" s="269">
        <v>925952.67900000024</v>
      </c>
      <c r="Q6" s="153">
        <v>938963.28799999994</v>
      </c>
      <c r="R6" s="153">
        <v>924632.3</v>
      </c>
      <c r="S6" s="269">
        <v>964013.41099999985</v>
      </c>
      <c r="T6" s="147">
        <v>954331.51500000001</v>
      </c>
      <c r="U6" s="100"/>
      <c r="V6" s="115">
        <v>68179.258000000133</v>
      </c>
      <c r="W6" s="147">
        <v>59771.579999999885</v>
      </c>
      <c r="X6" s="112">
        <v>965965.19899999991</v>
      </c>
      <c r="Y6" s="147">
        <v>945923.83699999971</v>
      </c>
      <c r="AD6" s="101"/>
      <c r="AE6" s="101" t="s">
        <v>50</v>
      </c>
      <c r="AF6" s="101"/>
      <c r="AG6" s="101"/>
      <c r="AH6" s="101" t="s">
        <v>51</v>
      </c>
      <c r="AI6" s="101"/>
      <c r="AJ6" s="101"/>
      <c r="AK6" s="101" t="s">
        <v>52</v>
      </c>
      <c r="AL6" s="101"/>
      <c r="AM6" s="101"/>
    </row>
    <row r="7" spans="1:39" ht="27.95" customHeight="1" thickBot="1">
      <c r="A7" s="114" t="s">
        <v>53</v>
      </c>
      <c r="B7" s="270"/>
      <c r="C7" s="271">
        <f t="shared" ref="C7:O7" si="0">(C6-B6)/B6</f>
        <v>-3.3593101694751756E-2</v>
      </c>
      <c r="D7" s="271">
        <f t="shared" si="0"/>
        <v>-5.547950654696842E-2</v>
      </c>
      <c r="E7" s="271">
        <f t="shared" si="0"/>
        <v>0.12935193655750571</v>
      </c>
      <c r="F7" s="271">
        <f t="shared" si="0"/>
        <v>6.9237346278111039E-2</v>
      </c>
      <c r="G7" s="271">
        <f t="shared" si="0"/>
        <v>7.0916851968766473E-2</v>
      </c>
      <c r="H7" s="271">
        <f t="shared" si="0"/>
        <v>2.4575136004574345E-2</v>
      </c>
      <c r="I7" s="271">
        <f t="shared" si="0"/>
        <v>7.6183269239540599E-3</v>
      </c>
      <c r="J7" s="271">
        <f t="shared" si="0"/>
        <v>1.2734814169037992E-2</v>
      </c>
      <c r="K7" s="271">
        <f t="shared" si="0"/>
        <v>-1.5716855363724046E-2</v>
      </c>
      <c r="L7" s="272">
        <f t="shared" si="0"/>
        <v>7.4681415362328071E-2</v>
      </c>
      <c r="M7" s="271">
        <f t="shared" si="0"/>
        <v>2.8662418818551721E-2</v>
      </c>
      <c r="N7" s="271">
        <f t="shared" si="0"/>
        <v>2.3815833764479301E-2</v>
      </c>
      <c r="O7" s="271">
        <f t="shared" si="0"/>
        <v>4.4895329551770828E-2</v>
      </c>
      <c r="P7" s="275">
        <f>(P6-O6)/O6</f>
        <v>8.1480780433982658E-2</v>
      </c>
      <c r="Q7" s="275">
        <f t="shared" ref="Q7:S7" si="1">(Q6-P6)/P6</f>
        <v>1.4051051738465463E-2</v>
      </c>
      <c r="R7" s="275">
        <f t="shared" si="1"/>
        <v>-1.5262564770263836E-2</v>
      </c>
      <c r="S7" s="275">
        <f t="shared" si="1"/>
        <v>4.2591104593685293E-2</v>
      </c>
      <c r="T7" s="276">
        <f>(T6-R6)/R6</f>
        <v>3.212002760448663E-2</v>
      </c>
      <c r="V7" s="118"/>
      <c r="W7" s="273">
        <f>(W6-V6)/V6</f>
        <v>-0.12331724114686363</v>
      </c>
      <c r="Y7" s="273">
        <f>(Y6-X6)/X6</f>
        <v>-2.0747498999702782E-2</v>
      </c>
      <c r="AD7" s="101"/>
      <c r="AE7" s="101">
        <v>2012</v>
      </c>
      <c r="AF7" s="101">
        <v>2013</v>
      </c>
      <c r="AG7" s="101"/>
      <c r="AH7" s="101">
        <v>2012</v>
      </c>
      <c r="AI7" s="101">
        <v>2013</v>
      </c>
      <c r="AJ7" s="101"/>
      <c r="AK7" s="101">
        <v>2012</v>
      </c>
      <c r="AL7" s="101">
        <v>2013</v>
      </c>
      <c r="AM7" s="101"/>
    </row>
    <row r="8" spans="1:39" ht="27.95" customHeight="1">
      <c r="A8" s="111" t="s">
        <v>54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69">
        <v>137205.92600000018</v>
      </c>
      <c r="M8" s="153">
        <v>154727.05100000001</v>
      </c>
      <c r="N8" s="153">
        <v>169208.33799999999</v>
      </c>
      <c r="O8" s="153">
        <v>166254.71299999979</v>
      </c>
      <c r="P8" s="112">
        <v>167736.79199999999</v>
      </c>
      <c r="Q8" s="153">
        <v>205343.67499999999</v>
      </c>
      <c r="R8" s="153">
        <v>197581.58900000001</v>
      </c>
      <c r="S8" s="269">
        <v>153582.016</v>
      </c>
      <c r="T8" s="147">
        <v>163317.69200000001</v>
      </c>
      <c r="U8" s="100"/>
      <c r="V8" s="115">
        <v>12093.029000000004</v>
      </c>
      <c r="W8" s="147">
        <v>11698.144000000002</v>
      </c>
      <c r="X8" s="112">
        <v>155640.611</v>
      </c>
      <c r="Y8" s="147">
        <v>162922.807</v>
      </c>
      <c r="AD8" s="101" t="s">
        <v>55</v>
      </c>
      <c r="AE8" s="101"/>
      <c r="AF8" s="105"/>
      <c r="AG8" s="101"/>
      <c r="AH8" s="105"/>
      <c r="AI8" s="105"/>
      <c r="AJ8" s="101"/>
      <c r="AK8" s="101"/>
      <c r="AL8" s="105" t="e">
        <f>#REF!-#REF!</f>
        <v>#REF!</v>
      </c>
      <c r="AM8" s="101"/>
    </row>
    <row r="9" spans="1:39" ht="27.95" customHeight="1" thickBot="1">
      <c r="A9" s="113" t="s">
        <v>53</v>
      </c>
      <c r="B9" s="116"/>
      <c r="C9" s="274">
        <f t="shared" ref="C9:Q9" si="2">(C8-B8)/B8</f>
        <v>0.2704215924390953</v>
      </c>
      <c r="D9" s="274">
        <f t="shared" si="2"/>
        <v>-1.5727210912017519E-2</v>
      </c>
      <c r="E9" s="274">
        <f t="shared" si="2"/>
        <v>0.13141316724760313</v>
      </c>
      <c r="F9" s="274">
        <f t="shared" si="2"/>
        <v>-8.4685563002352207E-2</v>
      </c>
      <c r="G9" s="274">
        <f t="shared" si="2"/>
        <v>5.4407061581438577E-2</v>
      </c>
      <c r="H9" s="274">
        <f t="shared" si="2"/>
        <v>0.41712583925447455</v>
      </c>
      <c r="I9" s="274">
        <f t="shared" si="2"/>
        <v>2.250827194251357E-2</v>
      </c>
      <c r="J9" s="274">
        <f t="shared" si="2"/>
        <v>-6.7109981334913887E-2</v>
      </c>
      <c r="K9" s="274">
        <f t="shared" si="2"/>
        <v>-5.6223528896759203E-2</v>
      </c>
      <c r="L9" s="275">
        <f t="shared" si="2"/>
        <v>0.24516978481709314</v>
      </c>
      <c r="M9" s="274">
        <f t="shared" si="2"/>
        <v>0.12769947706194412</v>
      </c>
      <c r="N9" s="274">
        <f t="shared" si="2"/>
        <v>9.3592470782629861E-2</v>
      </c>
      <c r="O9" s="274">
        <f t="shared" si="2"/>
        <v>-1.7455552338089889E-2</v>
      </c>
      <c r="P9" s="283">
        <f t="shared" si="2"/>
        <v>8.9145081860037469E-3</v>
      </c>
      <c r="Q9" s="274">
        <f t="shared" si="2"/>
        <v>0.22420175413871041</v>
      </c>
      <c r="R9" s="274">
        <f t="shared" ref="R9:S9" si="3">(R8-Q8)/Q8</f>
        <v>-3.7800463052976831E-2</v>
      </c>
      <c r="S9" s="274">
        <f t="shared" si="3"/>
        <v>-0.22269065261946042</v>
      </c>
      <c r="T9" s="276">
        <f t="shared" ref="T9" si="4">(T8-R8)/R8</f>
        <v>-0.17341644620542046</v>
      </c>
      <c r="U9" s="10"/>
      <c r="V9" s="116"/>
      <c r="W9" s="276">
        <f>(W8-V8)/V8</f>
        <v>-3.2653936412457285E-2</v>
      </c>
      <c r="X9" s="294"/>
      <c r="Y9" s="276">
        <f>(Y8-X8)/X8</f>
        <v>4.6788533874362624E-2</v>
      </c>
      <c r="AD9" s="101" t="s">
        <v>56</v>
      </c>
      <c r="AE9" s="101"/>
      <c r="AF9" s="105"/>
      <c r="AG9" s="101"/>
      <c r="AH9" s="105"/>
      <c r="AI9" s="105"/>
      <c r="AJ9" s="101"/>
      <c r="AK9" s="101"/>
      <c r="AL9" s="105" t="e">
        <f>#REF!-#REF!</f>
        <v>#REF!</v>
      </c>
      <c r="AM9" s="101"/>
    </row>
    <row r="10" spans="1:39" ht="27.95" customHeight="1">
      <c r="A10" s="8" t="s">
        <v>57</v>
      </c>
      <c r="B10" s="19">
        <f>(B6-B8)</f>
        <v>532729.95499999938</v>
      </c>
      <c r="C10" s="154">
        <f t="shared" ref="C10:L10" si="5">(C6-C8)</f>
        <v>495602.94900000037</v>
      </c>
      <c r="D10" s="154">
        <f t="shared" si="5"/>
        <v>464912.54300000041</v>
      </c>
      <c r="E10" s="154">
        <f t="shared" si="5"/>
        <v>524886.83999999927</v>
      </c>
      <c r="F10" s="154">
        <f t="shared" si="5"/>
        <v>575003.69100000104</v>
      </c>
      <c r="G10" s="154">
        <f t="shared" si="5"/>
        <v>617133.53500000073</v>
      </c>
      <c r="H10" s="154">
        <f t="shared" si="5"/>
        <v>598394.56100000138</v>
      </c>
      <c r="I10" s="154">
        <f t="shared" si="5"/>
        <v>601130.81199999875</v>
      </c>
      <c r="J10" s="154">
        <f t="shared" si="5"/>
        <v>618778.99600000016</v>
      </c>
      <c r="K10" s="154">
        <f t="shared" si="5"/>
        <v>613783.08899999992</v>
      </c>
      <c r="L10" s="277">
        <f t="shared" si="5"/>
        <v>640835.07399999513</v>
      </c>
      <c r="M10" s="154">
        <f t="shared" ref="M10:T10" si="6">(M6-M8)</f>
        <v>645614.48600000003</v>
      </c>
      <c r="N10" s="154">
        <f t="shared" si="6"/>
        <v>650193.99999999988</v>
      </c>
      <c r="O10" s="154">
        <f t="shared" si="6"/>
        <v>689934.96300000162</v>
      </c>
      <c r="P10" s="277">
        <f t="shared" si="6"/>
        <v>758215.88700000022</v>
      </c>
      <c r="Q10" s="154">
        <f t="shared" si="6"/>
        <v>733619.6129999999</v>
      </c>
      <c r="R10" s="154">
        <f t="shared" si="6"/>
        <v>727050.71100000001</v>
      </c>
      <c r="S10" s="154">
        <f t="shared" ref="S10" si="7">(S6-S8)</f>
        <v>810431.39499999979</v>
      </c>
      <c r="T10" s="140">
        <f t="shared" si="6"/>
        <v>791013.82299999997</v>
      </c>
      <c r="V10" s="117">
        <f>V6-V8</f>
        <v>56086.22900000013</v>
      </c>
      <c r="W10" s="140">
        <f>W6-W8</f>
        <v>48073.435999999885</v>
      </c>
      <c r="X10" s="119">
        <f>X6-X8</f>
        <v>810324.58799999987</v>
      </c>
      <c r="Y10" s="140">
        <f>Y6-Y8</f>
        <v>783001.02999999968</v>
      </c>
      <c r="AD10" s="101" t="s">
        <v>58</v>
      </c>
      <c r="AE10" s="101"/>
      <c r="AF10" s="105"/>
      <c r="AG10" s="101"/>
      <c r="AH10" s="105"/>
      <c r="AI10" s="105"/>
      <c r="AJ10" s="101"/>
      <c r="AK10" s="101"/>
      <c r="AL10" s="105" t="e">
        <f>#REF!-#REF!</f>
        <v>#REF!</v>
      </c>
      <c r="AM10" s="101"/>
    </row>
    <row r="11" spans="1:39" ht="27.95" customHeight="1" thickBot="1">
      <c r="A11" s="113" t="s">
        <v>53</v>
      </c>
      <c r="B11" s="116"/>
      <c r="C11" s="274">
        <f t="shared" ref="C11:Q11" si="8">(C10-B10)/B10</f>
        <v>-6.9691981183973503E-2</v>
      </c>
      <c r="D11" s="274">
        <f t="shared" si="8"/>
        <v>-6.1925390197789032E-2</v>
      </c>
      <c r="E11" s="274">
        <f t="shared" si="8"/>
        <v>0.12900124529442691</v>
      </c>
      <c r="F11" s="274">
        <f t="shared" si="8"/>
        <v>9.5481248872617649E-2</v>
      </c>
      <c r="G11" s="274">
        <f t="shared" si="8"/>
        <v>7.3268823590907375E-2</v>
      </c>
      <c r="H11" s="274">
        <f t="shared" si="8"/>
        <v>-3.0364536906909986E-2</v>
      </c>
      <c r="I11" s="274">
        <f t="shared" si="8"/>
        <v>4.5726535271722896E-3</v>
      </c>
      <c r="J11" s="274">
        <f t="shared" si="8"/>
        <v>2.9358308786875894E-2</v>
      </c>
      <c r="K11" s="274">
        <f t="shared" si="8"/>
        <v>-8.0738147744113774E-3</v>
      </c>
      <c r="L11" s="275">
        <f t="shared" si="8"/>
        <v>4.4074177807781237E-2</v>
      </c>
      <c r="M11" s="274">
        <f t="shared" si="8"/>
        <v>7.4580998979543013E-3</v>
      </c>
      <c r="N11" s="274">
        <f t="shared" si="8"/>
        <v>7.093264013285863E-3</v>
      </c>
      <c r="O11" s="274">
        <f t="shared" si="8"/>
        <v>6.1121700600131258E-2</v>
      </c>
      <c r="P11" s="283">
        <f t="shared" si="8"/>
        <v>9.8967189172580669E-2</v>
      </c>
      <c r="Q11" s="274">
        <f t="shared" si="8"/>
        <v>-3.2439671103858467E-2</v>
      </c>
      <c r="R11" s="274">
        <f t="shared" ref="R11:S11" si="9">(R10-Q10)/Q10</f>
        <v>-8.954098123327963E-3</v>
      </c>
      <c r="S11" s="274">
        <f t="shared" si="9"/>
        <v>0.11468345018921214</v>
      </c>
      <c r="T11" s="276">
        <f t="shared" ref="T11" si="10">(T10-R10)/R10</f>
        <v>8.7976135683883488E-2</v>
      </c>
      <c r="U11" s="10"/>
      <c r="V11" s="116"/>
      <c r="W11" s="276">
        <f>(W10-V10)/V10</f>
        <v>-0.14286560431795525</v>
      </c>
      <c r="X11" s="294"/>
      <c r="Y11" s="276">
        <f>(Y10-X10)/X10</f>
        <v>-3.3719275466438395E-2</v>
      </c>
      <c r="AD11" s="101" t="s">
        <v>59</v>
      </c>
      <c r="AE11" s="101"/>
      <c r="AF11" s="105"/>
      <c r="AG11" s="101"/>
      <c r="AH11" s="105"/>
      <c r="AI11" s="105"/>
      <c r="AJ11" s="101"/>
      <c r="AK11" s="101"/>
      <c r="AL11" s="105" t="e">
        <f>#REF!-#REF!</f>
        <v>#REF!</v>
      </c>
      <c r="AM11" s="101"/>
    </row>
    <row r="12" spans="1:39" ht="27.95" hidden="1" customHeight="1" thickBot="1">
      <c r="A12" s="106" t="s">
        <v>60</v>
      </c>
      <c r="B12" s="278">
        <f>(B6/B8)</f>
        <v>9.4217210737695982</v>
      </c>
      <c r="C12" s="279">
        <f t="shared" ref="C12:W12" si="11">(C6/C8)</f>
        <v>7.1670824030294336</v>
      </c>
      <c r="D12" s="279">
        <f t="shared" si="11"/>
        <v>6.8776220200097287</v>
      </c>
      <c r="E12" s="279">
        <f t="shared" si="11"/>
        <v>6.8650922333739404</v>
      </c>
      <c r="F12" s="103">
        <f t="shared" si="11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4"/>
      <c r="V12" s="103">
        <f t="shared" si="11"/>
        <v>5.6378975027679257</v>
      </c>
      <c r="W12" s="280">
        <f t="shared" si="11"/>
        <v>5.1094925827549975</v>
      </c>
      <c r="X12" s="103">
        <f>X6/X8</f>
        <v>6.2063827223088959</v>
      </c>
      <c r="Y12" s="280">
        <f>Y6/Y8</f>
        <v>5.8059632927880971</v>
      </c>
      <c r="AD12" s="101" t="s">
        <v>61</v>
      </c>
      <c r="AE12" s="101"/>
      <c r="AF12" s="105"/>
      <c r="AG12" s="101"/>
      <c r="AH12" s="105"/>
      <c r="AI12" s="105"/>
      <c r="AJ12" s="101"/>
      <c r="AK12" s="101"/>
      <c r="AL12" s="105" t="e">
        <f>#REF!-#REF!</f>
        <v>#REF!</v>
      </c>
      <c r="AM12" s="101"/>
    </row>
    <row r="13" spans="1:39" ht="30" customHeight="1" thickBot="1">
      <c r="AD13" s="101" t="s">
        <v>62</v>
      </c>
      <c r="AE13" s="101"/>
      <c r="AF13" s="105"/>
      <c r="AG13" s="101"/>
      <c r="AH13" s="105"/>
      <c r="AI13" s="105"/>
      <c r="AJ13" s="101"/>
      <c r="AK13" s="101"/>
      <c r="AL13" s="105" t="e">
        <f>#REF!-#REF!</f>
        <v>#REF!</v>
      </c>
      <c r="AM13" s="101"/>
    </row>
    <row r="14" spans="1:39" ht="22.5" customHeight="1">
      <c r="A14" s="435" t="s">
        <v>2</v>
      </c>
      <c r="B14" s="437">
        <v>2007</v>
      </c>
      <c r="C14" s="432">
        <v>2008</v>
      </c>
      <c r="D14" s="432">
        <v>2009</v>
      </c>
      <c r="E14" s="432">
        <v>2010</v>
      </c>
      <c r="F14" s="432">
        <v>2011</v>
      </c>
      <c r="G14" s="432">
        <v>2012</v>
      </c>
      <c r="H14" s="432">
        <v>2013</v>
      </c>
      <c r="I14" s="432">
        <v>2014</v>
      </c>
      <c r="J14" s="432">
        <v>2015</v>
      </c>
      <c r="K14" s="443">
        <v>2016</v>
      </c>
      <c r="L14" s="439">
        <v>2017</v>
      </c>
      <c r="M14" s="432">
        <v>2018</v>
      </c>
      <c r="N14" s="432">
        <v>2019</v>
      </c>
      <c r="O14" s="421">
        <v>2020</v>
      </c>
      <c r="P14" s="432">
        <v>2021</v>
      </c>
      <c r="Q14" s="432">
        <v>2022</v>
      </c>
      <c r="R14" s="432">
        <v>2023</v>
      </c>
      <c r="S14" s="432">
        <v>2024</v>
      </c>
      <c r="T14" s="447">
        <v>2025</v>
      </c>
      <c r="U14" s="128" t="s">
        <v>48</v>
      </c>
      <c r="V14" s="441" t="str">
        <f>V3</f>
        <v>jan</v>
      </c>
      <c r="W14" s="442"/>
      <c r="X14" s="445" t="s">
        <v>111</v>
      </c>
      <c r="Y14" s="446"/>
      <c r="AD14" s="101" t="s">
        <v>63</v>
      </c>
      <c r="AE14" s="101"/>
      <c r="AF14" s="105"/>
      <c r="AG14" s="101"/>
      <c r="AH14" s="105"/>
      <c r="AI14" s="105"/>
      <c r="AJ14" s="101"/>
      <c r="AK14" s="101"/>
      <c r="AL14" s="105" t="e">
        <f>#REF!-#REF!</f>
        <v>#REF!</v>
      </c>
      <c r="AM14" s="101"/>
    </row>
    <row r="15" spans="1:39" ht="31.5" customHeight="1" thickBot="1">
      <c r="A15" s="436"/>
      <c r="B15" s="438"/>
      <c r="C15" s="434"/>
      <c r="D15" s="434"/>
      <c r="E15" s="434"/>
      <c r="F15" s="434"/>
      <c r="G15" s="434"/>
      <c r="H15" s="434"/>
      <c r="I15" s="434"/>
      <c r="J15" s="434"/>
      <c r="K15" s="444"/>
      <c r="L15" s="440"/>
      <c r="M15" s="434"/>
      <c r="N15" s="434"/>
      <c r="O15" s="423"/>
      <c r="P15" s="434"/>
      <c r="Q15" s="433"/>
      <c r="R15" s="434"/>
      <c r="S15" s="434"/>
      <c r="T15" s="448"/>
      <c r="U15" s="129" t="str">
        <f>U4</f>
        <v>2007/2024</v>
      </c>
      <c r="V15" s="127">
        <f>V4</f>
        <v>2025</v>
      </c>
      <c r="W15" s="261">
        <f>W4</f>
        <v>2026</v>
      </c>
      <c r="X15" s="295" t="str">
        <f>X4</f>
        <v>fev 2024 a jan 2025</v>
      </c>
      <c r="Y15" s="293" t="str">
        <f>Y4</f>
        <v>fev 2025 a jan 2026</v>
      </c>
      <c r="AD15" s="101" t="s">
        <v>64</v>
      </c>
      <c r="AE15" s="101"/>
      <c r="AF15" s="105"/>
      <c r="AG15" s="101"/>
      <c r="AH15" s="105"/>
      <c r="AI15" s="105"/>
      <c r="AJ15" s="101"/>
      <c r="AK15" s="101"/>
      <c r="AL15" s="105" t="e">
        <f>#REF!-#REF!</f>
        <v>#REF!</v>
      </c>
      <c r="AM15" s="101"/>
    </row>
    <row r="16" spans="1:39" s="101" customFormat="1" ht="3" customHeight="1" thickBot="1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68"/>
      <c r="R16" s="296"/>
      <c r="S16" s="410"/>
      <c r="T16" s="299"/>
      <c r="U16" s="281"/>
      <c r="AD16" s="101" t="s">
        <v>65</v>
      </c>
      <c r="AF16" s="105"/>
      <c r="AH16" s="105"/>
      <c r="AI16" s="105"/>
      <c r="AL16" s="105" t="e">
        <f>#REF!-#REF!</f>
        <v>#REF!</v>
      </c>
    </row>
    <row r="17" spans="1:39" ht="27.75" customHeight="1">
      <c r="A17" s="111" t="s">
        <v>49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69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427968.65799999994</v>
      </c>
      <c r="Q17" s="269">
        <v>418166.49000000005</v>
      </c>
      <c r="R17" s="153">
        <v>404411.64599999983</v>
      </c>
      <c r="S17" s="269">
        <v>406321.50900000002</v>
      </c>
      <c r="T17" s="147">
        <v>404626.96000000008</v>
      </c>
      <c r="U17" s="100"/>
      <c r="V17" s="115">
        <v>30523.398000000034</v>
      </c>
      <c r="W17" s="147">
        <v>26040.22900000001</v>
      </c>
      <c r="X17" s="112">
        <v>407792.65500000003</v>
      </c>
      <c r="Y17" s="147">
        <v>400143.79100000003</v>
      </c>
      <c r="AD17" s="101" t="s">
        <v>66</v>
      </c>
      <c r="AE17" s="101"/>
      <c r="AF17" s="105"/>
      <c r="AG17" s="101"/>
      <c r="AH17" s="105"/>
      <c r="AI17" s="105"/>
      <c r="AJ17" s="101"/>
      <c r="AK17" s="101"/>
      <c r="AL17" s="105" t="e">
        <f>#REF!-#REF!</f>
        <v>#REF!</v>
      </c>
      <c r="AM17" s="101"/>
    </row>
    <row r="18" spans="1:39" ht="27.75" customHeight="1" thickBot="1">
      <c r="A18" s="114" t="s">
        <v>53</v>
      </c>
      <c r="B18" s="270"/>
      <c r="C18" s="271">
        <f t="shared" ref="C18:P18" si="12">(C17-B17)/B17</f>
        <v>-5.4332489679479568E-2</v>
      </c>
      <c r="D18" s="271">
        <f t="shared" si="12"/>
        <v>-7.2127077537654183E-2</v>
      </c>
      <c r="E18" s="271">
        <f t="shared" si="12"/>
        <v>0.12182444539758823</v>
      </c>
      <c r="F18" s="271">
        <f t="shared" si="12"/>
        <v>1.2510259696368252E-2</v>
      </c>
      <c r="G18" s="271">
        <f t="shared" si="12"/>
        <v>3.8557547808706294E-2</v>
      </c>
      <c r="H18" s="271">
        <f t="shared" si="12"/>
        <v>3.7801022123911316E-3</v>
      </c>
      <c r="I18" s="271">
        <f t="shared" si="12"/>
        <v>-1.5821591729182263E-3</v>
      </c>
      <c r="J18" s="271">
        <f t="shared" si="12"/>
        <v>3.6697642720653331E-2</v>
      </c>
      <c r="K18" s="282">
        <f t="shared" si="12"/>
        <v>2.2227281971553901E-2</v>
      </c>
      <c r="L18" s="272">
        <f t="shared" si="12"/>
        <v>2.5737437820711511E-2</v>
      </c>
      <c r="M18" s="271">
        <f t="shared" si="12"/>
        <v>2.6759932780496109E-2</v>
      </c>
      <c r="N18" s="271">
        <f t="shared" si="12"/>
        <v>1.6024959109884815E-3</v>
      </c>
      <c r="O18" s="271">
        <f t="shared" si="12"/>
        <v>-0.13403340389423476</v>
      </c>
      <c r="P18" s="271">
        <f t="shared" si="12"/>
        <v>8.6341308222622926E-2</v>
      </c>
      <c r="Q18" s="271">
        <f t="shared" ref="Q18" si="13">(Q17-P17)/P17</f>
        <v>-2.2903938914143312E-2</v>
      </c>
      <c r="R18" s="271">
        <f t="shared" ref="R18:S18" si="14">(R17-Q17)/Q17</f>
        <v>-3.2893223940541512E-2</v>
      </c>
      <c r="S18" s="271">
        <f t="shared" si="14"/>
        <v>4.7225717134767864E-3</v>
      </c>
      <c r="T18" s="273">
        <f t="shared" ref="T18" si="15">(T17-R17)/R17</f>
        <v>5.3241295627833116E-4</v>
      </c>
      <c r="V18" s="118"/>
      <c r="W18" s="273">
        <f>(W17-V17)/V17</f>
        <v>-0.14687647161695491</v>
      </c>
      <c r="Y18" s="273">
        <f>(Y17-X17)/X17</f>
        <v>-1.8756747837942303E-2</v>
      </c>
      <c r="AD18" s="101" t="s">
        <v>67</v>
      </c>
      <c r="AE18" s="101"/>
      <c r="AF18" s="105"/>
      <c r="AG18" s="101"/>
      <c r="AH18" s="105"/>
      <c r="AI18" s="105"/>
      <c r="AJ18" s="101"/>
      <c r="AK18" s="101"/>
      <c r="AL18" s="105" t="e">
        <f>#REF!-#REF!</f>
        <v>#REF!</v>
      </c>
      <c r="AM18" s="101"/>
    </row>
    <row r="19" spans="1:39" ht="27.75" customHeight="1">
      <c r="A19" s="111" t="s">
        <v>54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69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69">
        <v>202578.51499999996</v>
      </c>
      <c r="R19" s="153">
        <v>150247.611</v>
      </c>
      <c r="S19" s="269">
        <v>160777.87</v>
      </c>
      <c r="T19" s="147">
        <v>150247.61100000003</v>
      </c>
      <c r="U19" s="100"/>
      <c r="V19" s="115">
        <v>11769.335000000006</v>
      </c>
      <c r="W19" s="147">
        <v>11526.991999999998</v>
      </c>
      <c r="X19" s="112">
        <v>152240.31200000003</v>
      </c>
      <c r="Y19" s="147">
        <v>160535.527</v>
      </c>
      <c r="AD19" s="101" t="s">
        <v>68</v>
      </c>
      <c r="AE19" s="101"/>
      <c r="AF19" s="105"/>
      <c r="AG19" s="101"/>
      <c r="AH19" s="105"/>
      <c r="AI19" s="105"/>
      <c r="AJ19" s="101"/>
      <c r="AK19" s="101"/>
      <c r="AL19" s="105" t="e">
        <f>#REF!-#REF!</f>
        <v>#REF!</v>
      </c>
      <c r="AM19" s="101"/>
    </row>
    <row r="20" spans="1:39" ht="27.75" customHeight="1" thickBot="1">
      <c r="A20" s="113" t="s">
        <v>53</v>
      </c>
      <c r="B20" s="116"/>
      <c r="C20" s="274">
        <f t="shared" ref="C20:Q20" si="16">(C19-B19)/B19</f>
        <v>0.27026566048919176</v>
      </c>
      <c r="D20" s="274">
        <f t="shared" si="16"/>
        <v>-2.4010145087149853E-2</v>
      </c>
      <c r="E20" s="274">
        <f t="shared" si="16"/>
        <v>0.14006023199087436</v>
      </c>
      <c r="F20" s="274">
        <f t="shared" si="16"/>
        <v>-8.8603238264779852E-2</v>
      </c>
      <c r="G20" s="274">
        <f t="shared" si="16"/>
        <v>5.702380925842114E-2</v>
      </c>
      <c r="H20" s="274">
        <f t="shared" si="16"/>
        <v>0.42203841205856046</v>
      </c>
      <c r="I20" s="274">
        <f t="shared" si="16"/>
        <v>2.2864466924753087E-2</v>
      </c>
      <c r="J20" s="274">
        <f t="shared" si="16"/>
        <v>-6.9050989193828793E-2</v>
      </c>
      <c r="K20" s="283">
        <f t="shared" si="16"/>
        <v>-5.6265682741884385E-2</v>
      </c>
      <c r="L20" s="275">
        <f t="shared" si="16"/>
        <v>0.24855590020796675</v>
      </c>
      <c r="M20" s="274">
        <f t="shared" si="16"/>
        <v>0.12649303974249151</v>
      </c>
      <c r="N20" s="274">
        <f t="shared" si="16"/>
        <v>9.3478917261994809E-2</v>
      </c>
      <c r="O20" s="274">
        <f t="shared" si="16"/>
        <v>-2.0256048630349952E-2</v>
      </c>
      <c r="P20" s="274">
        <f t="shared" si="16"/>
        <v>6.002496321448187E-3</v>
      </c>
      <c r="Q20" s="274">
        <f t="shared" si="16"/>
        <v>0.22527490908611841</v>
      </c>
      <c r="R20" s="274">
        <f t="shared" ref="R20:S20" si="17">(R19-Q19)/Q19</f>
        <v>-0.25832405771164807</v>
      </c>
      <c r="S20" s="274">
        <f t="shared" si="17"/>
        <v>7.0086032848801771E-2</v>
      </c>
      <c r="T20" s="276">
        <f>(T19-R19)/R19</f>
        <v>1.9370577850142124E-16</v>
      </c>
      <c r="U20" s="10"/>
      <c r="V20" s="116"/>
      <c r="W20" s="276">
        <f>(W19-V19)/V19</f>
        <v>-2.0591052935446896E-2</v>
      </c>
      <c r="X20" s="294"/>
      <c r="Y20" s="276">
        <f>(Y19-X19)/X19</f>
        <v>5.4487637939154815E-2</v>
      </c>
    </row>
    <row r="21" spans="1:39" ht="27.75" customHeight="1">
      <c r="A21" s="8" t="s">
        <v>57</v>
      </c>
      <c r="B21" s="19">
        <f>B17-B19</f>
        <v>329612.93099999957</v>
      </c>
      <c r="C21" s="154">
        <f t="shared" ref="C21:P21" si="18">C17-C19</f>
        <v>291358.0850000002</v>
      </c>
      <c r="D21" s="154">
        <f t="shared" si="18"/>
        <v>266512.13100000017</v>
      </c>
      <c r="E21" s="154">
        <f t="shared" si="18"/>
        <v>297562.72299999994</v>
      </c>
      <c r="F21" s="154">
        <f t="shared" si="18"/>
        <v>310243.35200000007</v>
      </c>
      <c r="G21" s="154">
        <f t="shared" si="18"/>
        <v>320714.53100000008</v>
      </c>
      <c r="H21" s="154">
        <f t="shared" si="18"/>
        <v>286229.11899999983</v>
      </c>
      <c r="I21" s="154">
        <f t="shared" si="18"/>
        <v>282809.19800000009</v>
      </c>
      <c r="J21" s="154">
        <f t="shared" si="18"/>
        <v>306315.68399999978</v>
      </c>
      <c r="K21" s="119">
        <f t="shared" si="18"/>
        <v>322195.815</v>
      </c>
      <c r="L21" s="277">
        <f t="shared" si="18"/>
        <v>306185.72599999886</v>
      </c>
      <c r="M21" s="154">
        <f t="shared" si="18"/>
        <v>300797.70799999998</v>
      </c>
      <c r="N21" s="154">
        <f t="shared" si="18"/>
        <v>287185.48899999983</v>
      </c>
      <c r="O21" s="154">
        <f t="shared" si="18"/>
        <v>229607.51899999898</v>
      </c>
      <c r="P21" s="154">
        <f t="shared" si="18"/>
        <v>262635.54499999993</v>
      </c>
      <c r="Q21" s="154">
        <f t="shared" ref="Q21" si="19">Q17-Q19</f>
        <v>215587.97500000009</v>
      </c>
      <c r="R21" s="154">
        <f t="shared" ref="R21:T21" si="20">R17-R19</f>
        <v>254164.03499999983</v>
      </c>
      <c r="S21" s="154">
        <f t="shared" ref="S21" si="21">S17-S19</f>
        <v>245543.63900000002</v>
      </c>
      <c r="T21" s="140">
        <f t="shared" si="20"/>
        <v>254379.34900000005</v>
      </c>
      <c r="V21" s="117">
        <f>V17-V19</f>
        <v>18754.063000000027</v>
      </c>
      <c r="W21" s="140">
        <f>W17-W19</f>
        <v>14513.237000000012</v>
      </c>
      <c r="X21" s="119">
        <f>X17-X19</f>
        <v>255552.34299999999</v>
      </c>
      <c r="Y21" s="140">
        <f>Y17-Y19</f>
        <v>239608.26400000002</v>
      </c>
    </row>
    <row r="22" spans="1:39" ht="27.75" customHeight="1" thickBot="1">
      <c r="A22" s="113" t="s">
        <v>53</v>
      </c>
      <c r="B22" s="116"/>
      <c r="C22" s="274">
        <f t="shared" ref="C22:Q22" si="22">(C21-B21)/B21</f>
        <v>-0.11605990664243518</v>
      </c>
      <c r="D22" s="274">
        <f t="shared" si="22"/>
        <v>-8.5276349890891168E-2</v>
      </c>
      <c r="E22" s="274">
        <f t="shared" si="22"/>
        <v>0.1165072369632576</v>
      </c>
      <c r="F22" s="274">
        <f t="shared" si="22"/>
        <v>4.261497835533698E-2</v>
      </c>
      <c r="G22" s="274">
        <f t="shared" si="22"/>
        <v>3.3751501627664215E-2</v>
      </c>
      <c r="H22" s="274">
        <f t="shared" si="22"/>
        <v>-0.10752681486702027</v>
      </c>
      <c r="I22" s="274">
        <f t="shared" si="22"/>
        <v>-1.1948193852351347E-2</v>
      </c>
      <c r="J22" s="274">
        <f t="shared" si="22"/>
        <v>8.3117827023432511E-2</v>
      </c>
      <c r="K22" s="283">
        <f t="shared" si="22"/>
        <v>5.1842369912734339E-2</v>
      </c>
      <c r="L22" s="275">
        <f t="shared" si="22"/>
        <v>-4.9690555415814887E-2</v>
      </c>
      <c r="M22" s="274">
        <f t="shared" si="22"/>
        <v>-1.7597221367526766E-2</v>
      </c>
      <c r="N22" s="274">
        <f t="shared" si="22"/>
        <v>-4.5253732451977856E-2</v>
      </c>
      <c r="O22" s="274">
        <f t="shared" si="22"/>
        <v>-0.20049052687338559</v>
      </c>
      <c r="P22" s="274">
        <f t="shared" si="22"/>
        <v>0.14384557676441376</v>
      </c>
      <c r="Q22" s="274">
        <f t="shared" si="22"/>
        <v>-0.17913633891406378</v>
      </c>
      <c r="R22" s="274">
        <f t="shared" ref="R22:S22" si="23">(R21-Q21)/Q21</f>
        <v>0.17893419148261733</v>
      </c>
      <c r="S22" s="274">
        <f t="shared" si="23"/>
        <v>-3.3916663307614746E-2</v>
      </c>
      <c r="T22" s="276">
        <f t="shared" ref="T22" si="24">(T21-R21)/R21</f>
        <v>8.4714582061233372E-4</v>
      </c>
      <c r="U22" s="10"/>
      <c r="V22" s="116"/>
      <c r="W22" s="276">
        <f>(W21-V21)/V21</f>
        <v>-0.22612838615291039</v>
      </c>
      <c r="X22" s="294"/>
      <c r="Y22" s="276">
        <f>(Y21-X21)/X21</f>
        <v>-6.2390658652657978E-2</v>
      </c>
    </row>
    <row r="23" spans="1:39" ht="27.75" hidden="1" customHeight="1" thickBot="1">
      <c r="A23" s="106" t="s">
        <v>60</v>
      </c>
      <c r="B23" s="278">
        <f>(B17/B19)</f>
        <v>6.2585733558796406</v>
      </c>
      <c r="C23" s="279">
        <f>(C17/C19)</f>
        <v>4.6592847997904316</v>
      </c>
      <c r="D23" s="279">
        <f>(D17/D19)</f>
        <v>4.4295790391714371</v>
      </c>
      <c r="E23" s="279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4"/>
      <c r="V23" s="103">
        <f>(V17/V19)</f>
        <v>2.5934683650350694</v>
      </c>
      <c r="W23" s="280">
        <f>(W17/W19)</f>
        <v>2.2590654179338387</v>
      </c>
      <c r="X23" s="103">
        <f>X17/X19</f>
        <v>2.6786115296453143</v>
      </c>
      <c r="Y23" s="280">
        <f>Y17/Y19</f>
        <v>2.4925559997694466</v>
      </c>
    </row>
    <row r="24" spans="1:39" ht="30" customHeight="1" thickBot="1"/>
    <row r="25" spans="1:39" ht="22.5" customHeight="1">
      <c r="A25" s="435" t="s">
        <v>15</v>
      </c>
      <c r="B25" s="437">
        <v>2007</v>
      </c>
      <c r="C25" s="432">
        <v>2008</v>
      </c>
      <c r="D25" s="432">
        <v>2009</v>
      </c>
      <c r="E25" s="432">
        <v>2010</v>
      </c>
      <c r="F25" s="432">
        <v>2011</v>
      </c>
      <c r="G25" s="432">
        <v>2012</v>
      </c>
      <c r="H25" s="432">
        <v>2013</v>
      </c>
      <c r="I25" s="432">
        <v>2014</v>
      </c>
      <c r="J25" s="432">
        <v>2015</v>
      </c>
      <c r="K25" s="443">
        <v>2016</v>
      </c>
      <c r="L25" s="439">
        <v>2017</v>
      </c>
      <c r="M25" s="432">
        <v>2018</v>
      </c>
      <c r="N25" s="432">
        <v>2019</v>
      </c>
      <c r="O25" s="430">
        <v>2020</v>
      </c>
      <c r="P25" s="421">
        <v>2021</v>
      </c>
      <c r="Q25" s="432">
        <v>2022</v>
      </c>
      <c r="R25" s="432">
        <v>2023</v>
      </c>
      <c r="S25" s="432">
        <v>2024</v>
      </c>
      <c r="T25" s="447">
        <v>2025</v>
      </c>
      <c r="U25" s="128" t="s">
        <v>48</v>
      </c>
      <c r="V25" s="441" t="str">
        <f>V14</f>
        <v>jan</v>
      </c>
      <c r="W25" s="442"/>
      <c r="X25" s="445" t="s">
        <v>111</v>
      </c>
      <c r="Y25" s="446"/>
    </row>
    <row r="26" spans="1:39" ht="31.5" customHeight="1" thickBot="1">
      <c r="A26" s="436"/>
      <c r="B26" s="438"/>
      <c r="C26" s="434"/>
      <c r="D26" s="434"/>
      <c r="E26" s="434"/>
      <c r="F26" s="434"/>
      <c r="G26" s="434"/>
      <c r="H26" s="434"/>
      <c r="I26" s="434"/>
      <c r="J26" s="434"/>
      <c r="K26" s="444"/>
      <c r="L26" s="440"/>
      <c r="M26" s="434"/>
      <c r="N26" s="434"/>
      <c r="O26" s="431"/>
      <c r="P26" s="423"/>
      <c r="Q26" s="434"/>
      <c r="R26" s="434"/>
      <c r="S26" s="434"/>
      <c r="T26" s="448"/>
      <c r="U26" s="129" t="str">
        <f>U4</f>
        <v>2007/2024</v>
      </c>
      <c r="V26" s="127">
        <f>V4</f>
        <v>2025</v>
      </c>
      <c r="W26" s="261">
        <f>W4</f>
        <v>2026</v>
      </c>
      <c r="X26" s="295" t="str">
        <f>X4</f>
        <v>fev 2024 a jan 2025</v>
      </c>
      <c r="Y26" s="293" t="str">
        <f>Y4</f>
        <v>fev 2025 a jan 2026</v>
      </c>
    </row>
    <row r="27" spans="1:39" s="101" customFormat="1" ht="3" customHeight="1" thickBot="1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68"/>
      <c r="P27" s="268"/>
      <c r="R27" s="296"/>
      <c r="S27" s="410"/>
      <c r="T27" s="299"/>
      <c r="U27" s="281"/>
    </row>
    <row r="28" spans="1:39" ht="27.75" customHeight="1">
      <c r="A28" s="111" t="s">
        <v>49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69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520796.79800000024</v>
      </c>
      <c r="R28" s="153">
        <v>520220.65399999992</v>
      </c>
      <c r="S28" s="269">
        <v>557691.90199999989</v>
      </c>
      <c r="T28" s="147">
        <v>549704.55499999993</v>
      </c>
      <c r="U28" s="100"/>
      <c r="V28" s="115">
        <v>37655.859999999957</v>
      </c>
      <c r="W28" s="147">
        <v>33731.351000000024</v>
      </c>
      <c r="X28" s="112">
        <v>558172.54399999988</v>
      </c>
      <c r="Y28" s="147">
        <v>545780.04599999997</v>
      </c>
    </row>
    <row r="29" spans="1:39" ht="27.75" customHeight="1" thickBot="1">
      <c r="A29" s="114" t="s">
        <v>53</v>
      </c>
      <c r="B29" s="270"/>
      <c r="C29" s="271">
        <f t="shared" ref="C29:Q29" si="25">(C28-B28)/B28</f>
        <v>6.3491251811589565E-3</v>
      </c>
      <c r="D29" s="271">
        <f t="shared" si="25"/>
        <v>-2.5351041341628616E-2</v>
      </c>
      <c r="E29" s="271">
        <f t="shared" si="25"/>
        <v>0.14232124040801208</v>
      </c>
      <c r="F29" s="271">
        <f t="shared" si="25"/>
        <v>0.16522017339726491</v>
      </c>
      <c r="G29" s="271">
        <f t="shared" si="25"/>
        <v>0.11849348127885141</v>
      </c>
      <c r="H29" s="271">
        <f t="shared" si="25"/>
        <v>5.296421056115299E-2</v>
      </c>
      <c r="I29" s="271">
        <f t="shared" si="25"/>
        <v>1.9591998746035993E-2</v>
      </c>
      <c r="J29" s="271">
        <f t="shared" si="25"/>
        <v>-1.7803184510057374E-2</v>
      </c>
      <c r="K29" s="282">
        <f t="shared" si="25"/>
        <v>-6.6755691727534677E-2</v>
      </c>
      <c r="L29" s="272">
        <f t="shared" si="25"/>
        <v>0.14679340175955716</v>
      </c>
      <c r="M29" s="271">
        <f t="shared" si="25"/>
        <v>3.1169571012153018E-2</v>
      </c>
      <c r="N29" s="271">
        <f t="shared" si="25"/>
        <v>5.2964042161944717E-2</v>
      </c>
      <c r="O29" s="271">
        <f t="shared" si="25"/>
        <v>0.26823197519276548</v>
      </c>
      <c r="P29" s="271">
        <f t="shared" si="25"/>
        <v>7.7338249378292354E-2</v>
      </c>
      <c r="Q29" s="271">
        <f t="shared" si="25"/>
        <v>4.5810259040420201E-2</v>
      </c>
      <c r="R29" s="271">
        <f>(R28-Q28)/Q28</f>
        <v>-1.1062740827379666E-3</v>
      </c>
      <c r="S29" s="271">
        <f>(S28-R28)/R28</f>
        <v>7.2029527685765371E-2</v>
      </c>
      <c r="T29" s="273">
        <f t="shared" ref="T29" si="26">(T28-R28)/R28</f>
        <v>5.667576012850889E-2</v>
      </c>
      <c r="V29" s="118"/>
      <c r="W29" s="273">
        <f>(W28-V28)/V28</f>
        <v>-0.10422040553581666</v>
      </c>
      <c r="Y29" s="273">
        <f>(Y28-X28)/X28</f>
        <v>-2.2201912532623439E-2</v>
      </c>
    </row>
    <row r="30" spans="1:39" ht="27.75" customHeight="1">
      <c r="A30" s="111" t="s">
        <v>54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69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53">
        <v>2695.7720000000004</v>
      </c>
      <c r="S30" s="269">
        <v>3334.4049999999993</v>
      </c>
      <c r="T30" s="147">
        <v>2539.8220000000001</v>
      </c>
      <c r="U30" s="100"/>
      <c r="V30" s="115">
        <v>323.69399999999996</v>
      </c>
      <c r="W30" s="147">
        <v>171.15200000000004</v>
      </c>
      <c r="X30" s="112">
        <v>3400.2989999999995</v>
      </c>
      <c r="Y30" s="147">
        <v>2387.2800000000002</v>
      </c>
    </row>
    <row r="31" spans="1:39" ht="27.75" customHeight="1" thickBot="1">
      <c r="A31" s="113" t="s">
        <v>53</v>
      </c>
      <c r="B31" s="116"/>
      <c r="C31" s="274">
        <f t="shared" ref="C31:Q31" si="27">(C30-B30)/B30</f>
        <v>0.28740195099069604</v>
      </c>
      <c r="D31" s="274">
        <f t="shared" si="27"/>
        <v>0.87424480625071677</v>
      </c>
      <c r="E31" s="274">
        <f t="shared" si="27"/>
        <v>-0.35240240164564085</v>
      </c>
      <c r="F31" s="274">
        <f t="shared" si="27"/>
        <v>0.30120319844880566</v>
      </c>
      <c r="G31" s="274">
        <f t="shared" si="27"/>
        <v>-0.12612648022085726</v>
      </c>
      <c r="H31" s="274">
        <f t="shared" si="27"/>
        <v>7.1660651760911652E-3</v>
      </c>
      <c r="I31" s="274">
        <f t="shared" si="27"/>
        <v>-1.9460888913914301E-2</v>
      </c>
      <c r="J31" s="274">
        <f t="shared" si="27"/>
        <v>0.17146393140729888</v>
      </c>
      <c r="K31" s="283">
        <f t="shared" si="27"/>
        <v>-5.2106064729437615E-2</v>
      </c>
      <c r="L31" s="275">
        <f t="shared" si="27"/>
        <v>-8.4124648923364909E-2</v>
      </c>
      <c r="M31" s="274">
        <f t="shared" si="27"/>
        <v>0.28764018691588777</v>
      </c>
      <c r="N31" s="274">
        <f t="shared" si="27"/>
        <v>0.10676256403742751</v>
      </c>
      <c r="O31" s="274">
        <f t="shared" si="27"/>
        <v>0.30345145589616501</v>
      </c>
      <c r="P31" s="274">
        <f t="shared" si="27"/>
        <v>0.25973041103931305</v>
      </c>
      <c r="Q31" s="274">
        <f t="shared" si="27"/>
        <v>0.15038655327936848</v>
      </c>
      <c r="R31" s="274">
        <f t="shared" ref="R31:S31" si="28">(R30-Q30)/Q30</f>
        <v>-2.5093665466012785E-2</v>
      </c>
      <c r="S31" s="274">
        <f t="shared" si="28"/>
        <v>0.23690171127231785</v>
      </c>
      <c r="T31" s="276">
        <f t="shared" ref="T31" si="29">(T30-R30)/R30</f>
        <v>-5.7849847835796296E-2</v>
      </c>
      <c r="U31" s="10"/>
      <c r="V31" s="116"/>
      <c r="W31" s="276">
        <f>(W30-V30)/V30</f>
        <v>-0.47125371492829626</v>
      </c>
      <c r="X31" s="294"/>
      <c r="Y31" s="276">
        <f>(Y30-X30)/X30</f>
        <v>-0.29792056522088189</v>
      </c>
    </row>
    <row r="32" spans="1:39" ht="27.75" customHeight="1">
      <c r="A32" s="8" t="s">
        <v>57</v>
      </c>
      <c r="B32" s="19">
        <f>(B28-B30)</f>
        <v>203117.0239999998</v>
      </c>
      <c r="C32" s="154">
        <f t="shared" ref="C32:P32" si="30">(C28-C30)</f>
        <v>204244.86400000018</v>
      </c>
      <c r="D32" s="154">
        <f t="shared" si="30"/>
        <v>198400.41200000027</v>
      </c>
      <c r="E32" s="154">
        <f t="shared" si="30"/>
        <v>227324.11700000009</v>
      </c>
      <c r="F32" s="154">
        <f t="shared" si="30"/>
        <v>264760.33899999998</v>
      </c>
      <c r="G32" s="154">
        <f t="shared" si="30"/>
        <v>296419.00400000002</v>
      </c>
      <c r="H32" s="154">
        <f t="shared" si="30"/>
        <v>312165.44199999998</v>
      </c>
      <c r="I32" s="154">
        <f t="shared" si="30"/>
        <v>318321.61400000006</v>
      </c>
      <c r="J32" s="154">
        <f t="shared" si="30"/>
        <v>312463.31199999998</v>
      </c>
      <c r="K32" s="119">
        <f t="shared" si="30"/>
        <v>291587.27400000009</v>
      </c>
      <c r="L32" s="277">
        <f t="shared" si="30"/>
        <v>334649.34799999959</v>
      </c>
      <c r="M32" s="154">
        <f t="shared" si="30"/>
        <v>344816.77799999999</v>
      </c>
      <c r="N32" s="154">
        <f t="shared" si="30"/>
        <v>363008.511</v>
      </c>
      <c r="O32" s="154">
        <f t="shared" si="30"/>
        <v>460327.44400000002</v>
      </c>
      <c r="P32" s="154">
        <f t="shared" si="30"/>
        <v>495580.34200000018</v>
      </c>
      <c r="Q32" s="154">
        <f t="shared" ref="Q32" si="31">(Q28-Q30)</f>
        <v>518031.63800000027</v>
      </c>
      <c r="R32" s="154">
        <f>(R28-R30)</f>
        <v>517524.88199999993</v>
      </c>
      <c r="S32" s="154">
        <f>(S28-S30)</f>
        <v>554357.49699999986</v>
      </c>
      <c r="T32" s="140">
        <f t="shared" ref="T32" si="32">(T28-T30)</f>
        <v>547164.73299999989</v>
      </c>
      <c r="V32" s="117">
        <f>V28-V30</f>
        <v>37332.165999999954</v>
      </c>
      <c r="W32" s="140">
        <f>W28-W30</f>
        <v>33560.199000000022</v>
      </c>
      <c r="X32" s="119">
        <f>X28-X30</f>
        <v>554772.24499999988</v>
      </c>
      <c r="Y32" s="140">
        <f>Y28-Y30</f>
        <v>543392.76599999995</v>
      </c>
    </row>
    <row r="33" spans="1:25" ht="27.75" customHeight="1" thickBot="1">
      <c r="A33" s="113" t="s">
        <v>53</v>
      </c>
      <c r="B33" s="116"/>
      <c r="C33" s="274">
        <f t="shared" ref="C33:P33" si="33">(C32-B32)/B32</f>
        <v>5.5526611102788507E-3</v>
      </c>
      <c r="D33" s="274">
        <f t="shared" si="33"/>
        <v>-2.8614927619427914E-2</v>
      </c>
      <c r="E33" s="274">
        <f t="shared" si="33"/>
        <v>0.14578450068944299</v>
      </c>
      <c r="F33" s="274">
        <f t="shared" si="33"/>
        <v>0.16468213973091064</v>
      </c>
      <c r="G33" s="274">
        <f t="shared" si="33"/>
        <v>0.11957480157177182</v>
      </c>
      <c r="H33" s="274">
        <f t="shared" si="33"/>
        <v>5.3122228290059179E-2</v>
      </c>
      <c r="I33" s="274">
        <f t="shared" si="33"/>
        <v>1.972086327223908E-2</v>
      </c>
      <c r="J33" s="274">
        <f t="shared" si="33"/>
        <v>-1.840372045864307E-2</v>
      </c>
      <c r="K33" s="283">
        <f t="shared" si="33"/>
        <v>-6.6811165337708145E-2</v>
      </c>
      <c r="L33" s="275">
        <f t="shared" si="33"/>
        <v>0.14768159600819714</v>
      </c>
      <c r="M33" s="274">
        <f t="shared" si="33"/>
        <v>3.038233918806384E-2</v>
      </c>
      <c r="N33" s="274">
        <f t="shared" si="33"/>
        <v>5.2757679326149283E-2</v>
      </c>
      <c r="O33" s="274">
        <f t="shared" si="33"/>
        <v>0.26808994844751732</v>
      </c>
      <c r="P33" s="274">
        <f t="shared" si="33"/>
        <v>7.6582220894047232E-2</v>
      </c>
      <c r="Q33" s="274">
        <f t="shared" ref="Q33" si="34">(Q32-P32)/P32</f>
        <v>4.5303039885306998E-2</v>
      </c>
      <c r="R33" s="274">
        <f>(R32-Q32)/Q32</f>
        <v>-9.782336884998188E-4</v>
      </c>
      <c r="S33" s="274">
        <f>(S32-R32)/R32</f>
        <v>7.117071329528836E-2</v>
      </c>
      <c r="T33" s="276">
        <f>(T32-R32)/R32</f>
        <v>5.727232067655439E-2</v>
      </c>
      <c r="U33" s="10"/>
      <c r="V33" s="116"/>
      <c r="W33" s="276">
        <f>(W32-V32)/V32</f>
        <v>-0.10103798959856591</v>
      </c>
      <c r="X33" s="294"/>
      <c r="Y33" s="276">
        <f>(Y32-X32)/X32</f>
        <v>-2.0511983255398686E-2</v>
      </c>
    </row>
    <row r="34" spans="1:25" ht="27.75" hidden="1" customHeight="1" thickBot="1">
      <c r="A34" s="106" t="s">
        <v>60</v>
      </c>
      <c r="B34" s="278">
        <f>(B28/B30)</f>
        <v>353.87571164253228</v>
      </c>
      <c r="C34" s="279">
        <f>(C28/C30)</f>
        <v>276.62107592758815</v>
      </c>
      <c r="D34" s="279">
        <f>(D28/D30)</f>
        <v>143.84910802293385</v>
      </c>
      <c r="E34" s="279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4"/>
      <c r="V34" s="103">
        <f>(V28/V30)</f>
        <v>116.33165891242952</v>
      </c>
      <c r="W34" s="280">
        <f>(W28/W30)</f>
        <v>197.08417663830988</v>
      </c>
    </row>
    <row r="36" spans="1:25">
      <c r="A36" s="3" t="s">
        <v>69</v>
      </c>
    </row>
  </sheetData>
  <mergeCells count="66">
    <mergeCell ref="X3:Y3"/>
    <mergeCell ref="X14:Y14"/>
    <mergeCell ref="X25:Y25"/>
    <mergeCell ref="R3:R4"/>
    <mergeCell ref="R14:R15"/>
    <mergeCell ref="R25:R26"/>
    <mergeCell ref="V25:W25"/>
    <mergeCell ref="T3:T4"/>
    <mergeCell ref="T14:T15"/>
    <mergeCell ref="T25:T26"/>
    <mergeCell ref="S3:S4"/>
    <mergeCell ref="S14:S15"/>
    <mergeCell ref="S25:S26"/>
    <mergeCell ref="A25:A26"/>
    <mergeCell ref="B25:B26"/>
    <mergeCell ref="C25:C26"/>
    <mergeCell ref="D25:D26"/>
    <mergeCell ref="E25:E26"/>
    <mergeCell ref="O25:O26"/>
    <mergeCell ref="F25:F26"/>
    <mergeCell ref="G25:G26"/>
    <mergeCell ref="H25:H26"/>
    <mergeCell ref="I25:I26"/>
    <mergeCell ref="J25:J26"/>
    <mergeCell ref="F14:F15"/>
    <mergeCell ref="K25:K26"/>
    <mergeCell ref="L25:L26"/>
    <mergeCell ref="M25:M26"/>
    <mergeCell ref="N25:N26"/>
    <mergeCell ref="M3:M4"/>
    <mergeCell ref="M14:M15"/>
    <mergeCell ref="N14:N15"/>
    <mergeCell ref="O14:O15"/>
    <mergeCell ref="P14:P15"/>
    <mergeCell ref="K3:K4"/>
    <mergeCell ref="P25:P26"/>
    <mergeCell ref="V3:W3"/>
    <mergeCell ref="A14:A15"/>
    <mergeCell ref="B14:B15"/>
    <mergeCell ref="C14:C15"/>
    <mergeCell ref="D14:D15"/>
    <mergeCell ref="E14:E15"/>
    <mergeCell ref="V14:W14"/>
    <mergeCell ref="G14:G15"/>
    <mergeCell ref="H14:H15"/>
    <mergeCell ref="I14:I15"/>
    <mergeCell ref="J14:J15"/>
    <mergeCell ref="K14:K15"/>
    <mergeCell ref="L14:L15"/>
    <mergeCell ref="L3:L4"/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</mergeCells>
  <conditionalFormatting sqref="B12:T12">
    <cfRule type="cellIs" dxfId="13" priority="91" operator="lessThan">
      <formula>0</formula>
    </cfRule>
    <cfRule type="cellIs" dxfId="12" priority="90" operator="greaterThan">
      <formula>0</formula>
    </cfRule>
  </conditionalFormatting>
  <conditionalFormatting sqref="B23:T23">
    <cfRule type="cellIs" dxfId="11" priority="87" operator="lessThan">
      <formula>0</formula>
    </cfRule>
    <cfRule type="cellIs" dxfId="10" priority="86" operator="greaterThan">
      <formula>0</formula>
    </cfRule>
  </conditionalFormatting>
  <conditionalFormatting sqref="B34:T34">
    <cfRule type="cellIs" dxfId="9" priority="83" operator="lessThan">
      <formula>0</formula>
    </cfRule>
    <cfRule type="cellIs" dxfId="8" priority="82" operator="greaterThan">
      <formula>0</formula>
    </cfRule>
  </conditionalFormatting>
  <conditionalFormatting sqref="V34:W34">
    <cfRule type="cellIs" dxfId="7" priority="84" operator="greaterThan">
      <formula>0</formula>
    </cfRule>
    <cfRule type="cellIs" dxfId="6" priority="85" operator="lessThan">
      <formula>0</formula>
    </cfRule>
  </conditionalFormatting>
  <conditionalFormatting sqref="V12:Y12">
    <cfRule type="cellIs" dxfId="5" priority="25" operator="lessThan">
      <formula>0</formula>
    </cfRule>
    <cfRule type="cellIs" dxfId="4" priority="24" operator="greaterThan">
      <formula>0</formula>
    </cfRule>
  </conditionalFormatting>
  <conditionalFormatting sqref="V23:Y23">
    <cfRule type="cellIs" dxfId="3" priority="22" operator="greaterThan">
      <formula>0</formula>
    </cfRule>
    <cfRule type="cellIs" dxfId="2" priority="23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1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9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8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7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75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74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73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71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70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9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8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7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50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9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8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7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6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45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44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43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42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8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7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6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41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40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9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35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34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33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53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N7:T7</xm:sqref>
        </x14:conditionalFormatting>
        <x14:conditionalFormatting xmlns:xm="http://schemas.microsoft.com/office/excel/2006/main">
          <x14:cfRule type="iconSet" priority="52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N9:T9</xm:sqref>
        </x14:conditionalFormatting>
        <x14:conditionalFormatting xmlns:xm="http://schemas.microsoft.com/office/excel/2006/main">
          <x14:cfRule type="iconSet" priority="51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N11:T11</xm:sqref>
        </x14:conditionalFormatting>
        <x14:conditionalFormatting xmlns:xm="http://schemas.microsoft.com/office/excel/2006/main">
          <x14:cfRule type="iconSet" priority="12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O18:T18</xm:sqref>
        </x14:conditionalFormatting>
        <x14:conditionalFormatting xmlns:xm="http://schemas.microsoft.com/office/excel/2006/main">
          <x14:cfRule type="iconSet" priority="11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O20:T20</xm:sqref>
        </x14:conditionalFormatting>
        <x14:conditionalFormatting xmlns:xm="http://schemas.microsoft.com/office/excel/2006/main">
          <x14:cfRule type="iconSet" priority="10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O22:T22</xm:sqref>
        </x14:conditionalFormatting>
        <x14:conditionalFormatting xmlns:xm="http://schemas.microsoft.com/office/excel/2006/main">
          <x14:cfRule type="iconSet" priority="9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O29:T29</xm:sqref>
        </x14:conditionalFormatting>
        <x14:conditionalFormatting xmlns:xm="http://schemas.microsoft.com/office/excel/2006/main">
          <x14:cfRule type="iconSet" priority="8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O31:T31</xm:sqref>
        </x14:conditionalFormatting>
        <x14:conditionalFormatting xmlns:xm="http://schemas.microsoft.com/office/excel/2006/main">
          <x14:cfRule type="iconSet" priority="7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O33:T33</xm:sqref>
        </x14:conditionalFormatting>
        <x14:conditionalFormatting xmlns:xm="http://schemas.microsoft.com/office/excel/2006/main">
          <x14:cfRule type="iconSet" priority="80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</xm:sqref>
        </x14:conditionalFormatting>
        <x14:conditionalFormatting xmlns:xm="http://schemas.microsoft.com/office/excel/2006/main">
          <x14:cfRule type="iconSet" priority="94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</xm:sqref>
        </x14:conditionalFormatting>
        <x14:conditionalFormatting xmlns:xm="http://schemas.microsoft.com/office/excel/2006/main">
          <x14:cfRule type="iconSet" priority="95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W11</xm:sqref>
        </x14:conditionalFormatting>
        <x14:conditionalFormatting xmlns:xm="http://schemas.microsoft.com/office/excel/2006/main">
          <x14:cfRule type="iconSet" priority="76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W18</xm:sqref>
        </x14:conditionalFormatting>
        <x14:conditionalFormatting xmlns:xm="http://schemas.microsoft.com/office/excel/2006/main">
          <x14:cfRule type="iconSet" priority="96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W20</xm:sqref>
        </x14:conditionalFormatting>
        <x14:conditionalFormatting xmlns:xm="http://schemas.microsoft.com/office/excel/2006/main">
          <x14:cfRule type="iconSet" priority="97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W22</xm:sqref>
        </x14:conditionalFormatting>
        <x14:conditionalFormatting xmlns:xm="http://schemas.microsoft.com/office/excel/2006/main">
          <x14:cfRule type="iconSet" priority="72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W29</xm:sqref>
        </x14:conditionalFormatting>
        <x14:conditionalFormatting xmlns:xm="http://schemas.microsoft.com/office/excel/2006/main">
          <x14:cfRule type="iconSet" priority="98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</xm:sqref>
        </x14:conditionalFormatting>
        <x14:conditionalFormatting xmlns:xm="http://schemas.microsoft.com/office/excel/2006/main">
          <x14:cfRule type="iconSet" priority="99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W33</xm:sqref>
        </x14:conditionalFormatting>
        <x14:conditionalFormatting xmlns:xm="http://schemas.microsoft.com/office/excel/2006/main">
          <x14:cfRule type="iconSet" priority="13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X9:Y9</xm:sqref>
        </x14:conditionalFormatting>
        <x14:conditionalFormatting xmlns:xm="http://schemas.microsoft.com/office/excel/2006/main">
          <x14:cfRule type="iconSet" priority="20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X11:Y11</xm:sqref>
        </x14:conditionalFormatting>
        <x14:conditionalFormatting xmlns:xm="http://schemas.microsoft.com/office/excel/2006/main">
          <x14:cfRule type="iconSet" priority="18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X20:Y20</xm:sqref>
        </x14:conditionalFormatting>
        <x14:conditionalFormatting xmlns:xm="http://schemas.microsoft.com/office/excel/2006/main">
          <x14:cfRule type="iconSet" priority="17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X22:Y22</xm:sqref>
        </x14:conditionalFormatting>
        <x14:conditionalFormatting xmlns:xm="http://schemas.microsoft.com/office/excel/2006/main">
          <x14:cfRule type="iconSet" priority="15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X31:Y31</xm:sqref>
        </x14:conditionalFormatting>
        <x14:conditionalFormatting xmlns:xm="http://schemas.microsoft.com/office/excel/2006/main">
          <x14:cfRule type="iconSet" priority="14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X33:Y33</xm:sqref>
        </x14:conditionalFormatting>
        <x14:conditionalFormatting xmlns:xm="http://schemas.microsoft.com/office/excel/2006/main">
          <x14:cfRule type="iconSet" priority="21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</xm:sqref>
        </x14:conditionalFormatting>
        <x14:conditionalFormatting xmlns:xm="http://schemas.microsoft.com/office/excel/2006/main">
          <x14:cfRule type="iconSet" priority="19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Y18</xm:sqref>
        </x14:conditionalFormatting>
        <x14:conditionalFormatting xmlns:xm="http://schemas.microsoft.com/office/excel/2006/main">
          <x14:cfRule type="iconSet" priority="16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I68"/>
  <sheetViews>
    <sheetView showGridLines="0" zoomScaleNormal="100" workbookViewId="0">
      <selection activeCell="AL22" sqref="AL22"/>
    </sheetView>
  </sheetViews>
  <sheetFormatPr defaultRowHeight="15"/>
  <cols>
    <col min="1" max="1" width="18.7109375" customWidth="1"/>
    <col min="19" max="19" width="9.85546875" customWidth="1"/>
    <col min="20" max="20" width="1.7109375" customWidth="1"/>
    <col min="21" max="21" width="18.7109375" hidden="1" customWidth="1"/>
    <col min="39" max="39" width="10.140625" customWidth="1"/>
    <col min="40" max="40" width="1.7109375" customWidth="1"/>
    <col min="58" max="58" width="9.85546875" customWidth="1"/>
    <col min="61" max="61" width="9.140625" style="101"/>
  </cols>
  <sheetData>
    <row r="1" spans="1:61" ht="15.75">
      <c r="A1" s="4" t="s">
        <v>95</v>
      </c>
    </row>
    <row r="3" spans="1:61" ht="15.75" thickBot="1">
      <c r="N3" s="119"/>
      <c r="O3" s="119"/>
      <c r="P3" s="119"/>
      <c r="Q3" s="119"/>
      <c r="S3" s="107" t="s">
        <v>1</v>
      </c>
      <c r="AM3" s="284">
        <v>1000</v>
      </c>
      <c r="BF3" s="284" t="s">
        <v>46</v>
      </c>
    </row>
    <row r="4" spans="1:61" ht="20.100000000000001" customHeight="1">
      <c r="A4" s="420" t="s">
        <v>3</v>
      </c>
      <c r="B4" s="455" t="s">
        <v>71</v>
      </c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  <c r="S4" s="458" t="s">
        <v>146</v>
      </c>
      <c r="U4" s="456" t="s">
        <v>3</v>
      </c>
      <c r="V4" s="449" t="s">
        <v>71</v>
      </c>
      <c r="W4" s="450"/>
      <c r="X4" s="450"/>
      <c r="Y4" s="450"/>
      <c r="Z4" s="450"/>
      <c r="AA4" s="450"/>
      <c r="AB4" s="450"/>
      <c r="AC4" s="450"/>
      <c r="AD4" s="450"/>
      <c r="AE4" s="450"/>
      <c r="AF4" s="450"/>
      <c r="AG4" s="450"/>
      <c r="AH4" s="450"/>
      <c r="AI4" s="450"/>
      <c r="AJ4" s="450"/>
      <c r="AK4" s="450"/>
      <c r="AL4" s="451"/>
      <c r="AM4" s="452" t="s">
        <v>146</v>
      </c>
      <c r="AO4" s="449" t="s">
        <v>71</v>
      </c>
      <c r="AP4" s="450"/>
      <c r="AQ4" s="450"/>
      <c r="AR4" s="450"/>
      <c r="AS4" s="450"/>
      <c r="AT4" s="450"/>
      <c r="AU4" s="450"/>
      <c r="AV4" s="450"/>
      <c r="AW4" s="450"/>
      <c r="AX4" s="450"/>
      <c r="AY4" s="450"/>
      <c r="AZ4" s="450"/>
      <c r="BA4" s="450"/>
      <c r="BB4" s="450"/>
      <c r="BC4" s="450"/>
      <c r="BD4" s="450"/>
      <c r="BE4" s="451"/>
      <c r="BF4" s="452" t="s">
        <v>146</v>
      </c>
    </row>
    <row r="5" spans="1:61" ht="20.100000000000001" customHeight="1" thickBot="1">
      <c r="A5" s="454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5">
        <v>2025</v>
      </c>
      <c r="R5" s="135">
        <v>2026</v>
      </c>
      <c r="S5" s="459"/>
      <c r="U5" s="457"/>
      <c r="V5" s="25">
        <v>2010</v>
      </c>
      <c r="W5" s="135">
        <v>2011</v>
      </c>
      <c r="X5" s="135">
        <v>2012</v>
      </c>
      <c r="Y5" s="135">
        <v>2013</v>
      </c>
      <c r="Z5" s="135">
        <v>2014</v>
      </c>
      <c r="AA5" s="135">
        <v>2015</v>
      </c>
      <c r="AB5" s="135">
        <v>2016</v>
      </c>
      <c r="AC5" s="135">
        <v>2017</v>
      </c>
      <c r="AD5" s="135">
        <v>2018</v>
      </c>
      <c r="AE5" s="135">
        <v>2019</v>
      </c>
      <c r="AF5" s="135">
        <v>2020</v>
      </c>
      <c r="AG5" s="135">
        <v>2021</v>
      </c>
      <c r="AH5" s="135">
        <v>2022</v>
      </c>
      <c r="AI5" s="135">
        <v>2023</v>
      </c>
      <c r="AJ5" s="135">
        <v>2024</v>
      </c>
      <c r="AK5" s="135">
        <v>2025</v>
      </c>
      <c r="AL5" s="133">
        <v>2026</v>
      </c>
      <c r="AM5" s="453"/>
      <c r="AO5" s="25">
        <v>2010</v>
      </c>
      <c r="AP5" s="135">
        <v>2011</v>
      </c>
      <c r="AQ5" s="135">
        <v>2012</v>
      </c>
      <c r="AR5" s="135">
        <v>2013</v>
      </c>
      <c r="AS5" s="135">
        <v>2014</v>
      </c>
      <c r="AT5" s="135">
        <v>2015</v>
      </c>
      <c r="AU5" s="135">
        <v>2016</v>
      </c>
      <c r="AV5" s="135">
        <v>2017</v>
      </c>
      <c r="AW5" s="176">
        <v>2018</v>
      </c>
      <c r="AX5" s="135">
        <v>2019</v>
      </c>
      <c r="AY5" s="135">
        <v>2020</v>
      </c>
      <c r="AZ5" s="176">
        <v>2021</v>
      </c>
      <c r="BA5" s="176">
        <v>2022</v>
      </c>
      <c r="BB5" s="176">
        <v>2023</v>
      </c>
      <c r="BC5" s="176">
        <v>2024</v>
      </c>
      <c r="BD5" s="135">
        <v>2025</v>
      </c>
      <c r="BE5" s="133">
        <v>2026</v>
      </c>
      <c r="BF5" s="453"/>
      <c r="BI5" s="285"/>
    </row>
    <row r="6" spans="1:61" ht="3" customHeight="1" thickBot="1">
      <c r="A6" s="286"/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7"/>
      <c r="U6" s="286"/>
      <c r="V6" s="288">
        <v>2010</v>
      </c>
      <c r="W6" s="288">
        <v>2011</v>
      </c>
      <c r="X6" s="288">
        <v>2012</v>
      </c>
      <c r="Y6" s="288"/>
      <c r="Z6" s="288"/>
      <c r="AA6" s="288"/>
      <c r="AB6" s="288"/>
      <c r="AC6" s="288"/>
      <c r="AD6" s="285"/>
      <c r="AE6" s="285"/>
      <c r="AF6" s="285"/>
      <c r="AG6" s="285"/>
      <c r="AH6" s="285"/>
      <c r="AI6" s="285"/>
      <c r="AJ6" s="285"/>
      <c r="AK6" s="285"/>
      <c r="AL6" s="288"/>
      <c r="AM6" s="289"/>
      <c r="AO6" s="288"/>
      <c r="AP6" s="288"/>
      <c r="AQ6" s="288"/>
      <c r="AR6" s="288"/>
      <c r="AS6" s="288"/>
      <c r="AT6" s="288"/>
      <c r="AU6" s="288"/>
      <c r="AV6" s="288"/>
      <c r="AW6" s="285"/>
      <c r="AX6" s="285"/>
      <c r="AY6" s="285"/>
      <c r="AZ6" s="285"/>
      <c r="BA6" s="285"/>
      <c r="BB6" s="285"/>
      <c r="BC6" s="285"/>
      <c r="BD6" s="285"/>
      <c r="BE6" s="288"/>
      <c r="BF6" s="287"/>
    </row>
    <row r="7" spans="1:61" ht="20.100000000000001" customHeight="1">
      <c r="A7" s="120" t="s">
        <v>72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53">
        <v>221549.67999999979</v>
      </c>
      <c r="Q7" s="153">
        <v>249387.18999999968</v>
      </c>
      <c r="R7" s="153">
        <v>214524.04999999987</v>
      </c>
      <c r="S7" s="61">
        <f t="shared" ref="S7:S18" si="0">(IF(R7="","",((R7-Q7)/Q7)))</f>
        <v>-0.13979523166366264</v>
      </c>
      <c r="U7" s="109" t="s">
        <v>72</v>
      </c>
      <c r="V7" s="115">
        <v>37448.925000000003</v>
      </c>
      <c r="W7" s="153">
        <v>38839.965999999986</v>
      </c>
      <c r="X7" s="153">
        <v>43280.928999999975</v>
      </c>
      <c r="Y7" s="153">
        <v>45616.113000000012</v>
      </c>
      <c r="Z7" s="153">
        <v>47446.346999999972</v>
      </c>
      <c r="AA7" s="153">
        <v>44866.651000000042</v>
      </c>
      <c r="AB7" s="153">
        <v>44731.008000000016</v>
      </c>
      <c r="AC7" s="153">
        <v>48635.341000000037</v>
      </c>
      <c r="AD7" s="153">
        <v>54050.858</v>
      </c>
      <c r="AE7" s="153">
        <v>57478.924000000043</v>
      </c>
      <c r="AF7" s="153">
        <v>63485.803999999982</v>
      </c>
      <c r="AG7" s="153">
        <v>59844.614000000096</v>
      </c>
      <c r="AH7" s="153">
        <v>63073.409999999996</v>
      </c>
      <c r="AI7" s="153">
        <v>62328.526000000005</v>
      </c>
      <c r="AJ7" s="153">
        <v>66227.470000000059</v>
      </c>
      <c r="AK7" s="153">
        <v>68179.258000000045</v>
      </c>
      <c r="AL7" s="112">
        <v>59771.579999999885</v>
      </c>
      <c r="AM7" s="61">
        <f t="shared" ref="AM7:AM23" si="1">IF(AL7="","",(AL7-AK7)/AK7)</f>
        <v>-0.1233172411468625</v>
      </c>
      <c r="AO7" s="124">
        <f t="shared" ref="AO7:AO22" si="2">(V7/B7)*10</f>
        <v>2.3028706152346192</v>
      </c>
      <c r="AP7" s="156">
        <f t="shared" ref="AP7:AP22" si="3">(W7/C7)*10</f>
        <v>2.4812467982209876</v>
      </c>
      <c r="AQ7" s="156">
        <f t="shared" ref="AQ7:AQ22" si="4">(X7/D7)*10</f>
        <v>1.8094775204000828</v>
      </c>
      <c r="AR7" s="156">
        <f t="shared" ref="AR7:AR22" si="5">(Y7/E7)*10</f>
        <v>2.1338999736865198</v>
      </c>
      <c r="AS7" s="156">
        <f t="shared" ref="AS7:AS22" si="6">(Z7/F7)*10</f>
        <v>2.4164760330275441</v>
      </c>
      <c r="AT7" s="156">
        <f t="shared" ref="AT7:AT22" si="7">(AA7/G7)*10</f>
        <v>2.4488229571883595</v>
      </c>
      <c r="AU7" s="156">
        <f t="shared" ref="AU7:AU22" si="8">(AB7/H7)*10</f>
        <v>2.7216164857245251</v>
      </c>
      <c r="AV7" s="156">
        <f t="shared" ref="AV7:AV22" si="9">(AC7/I7)*10</f>
        <v>2.5208020297717444</v>
      </c>
      <c r="AW7" s="156">
        <f t="shared" ref="AW7:AW22" si="10">(AD7/J7)*10</f>
        <v>2.5562518045408811</v>
      </c>
      <c r="AX7" s="156">
        <f t="shared" ref="AX7:AX22" si="11">(AE7/K7)*10</f>
        <v>2.6212769861937577</v>
      </c>
      <c r="AY7" s="156">
        <f t="shared" ref="AY7:AY22" si="12">(AF7/L7)*10</f>
        <v>2.6565484355435616</v>
      </c>
      <c r="AZ7" s="156">
        <f t="shared" ref="AZ7:AZ22" si="13">(AG7/M7)*10</f>
        <v>2.6250215536517025</v>
      </c>
      <c r="BA7" s="156">
        <f t="shared" ref="BA7:BA22" si="14">(AH7/N7)*10</f>
        <v>2.7768533106935394</v>
      </c>
      <c r="BB7" s="156">
        <f t="shared" ref="BB7:BC22" si="15">(AI7/O7)*10</f>
        <v>2.6655529498122226</v>
      </c>
      <c r="BC7" s="156">
        <f t="shared" si="15"/>
        <v>2.9892830357507227</v>
      </c>
      <c r="BD7" s="156">
        <f t="shared" ref="BD7:BD22" si="16">(AK7/Q7)*10</f>
        <v>2.7338716956552633</v>
      </c>
      <c r="BE7" s="156">
        <f t="shared" ref="BE7:BE23" si="17">IF(AL7="","",(AL7/R7)*10)</f>
        <v>2.7862414493852752</v>
      </c>
      <c r="BF7" s="61">
        <f t="shared" ref="BF7:BF23" si="18">IF(BE7="","",(BE7-BD7)/BD7)</f>
        <v>1.9155893019134423E-2</v>
      </c>
      <c r="BI7"/>
    </row>
    <row r="8" spans="1:61" ht="20.100000000000001" customHeight="1">
      <c r="A8" s="121" t="s">
        <v>73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225923.72000000012</v>
      </c>
      <c r="P8" s="154">
        <v>259397.19999999949</v>
      </c>
      <c r="Q8" s="154">
        <v>286342.44999999978</v>
      </c>
      <c r="R8" s="154"/>
      <c r="S8" s="52" t="str">
        <f t="shared" si="0"/>
        <v/>
      </c>
      <c r="U8" s="109" t="s">
        <v>73</v>
      </c>
      <c r="V8" s="117">
        <v>39208.55799999999</v>
      </c>
      <c r="W8" s="154">
        <v>43534.874999999993</v>
      </c>
      <c r="X8" s="154">
        <v>46936.957999999977</v>
      </c>
      <c r="Y8" s="154">
        <v>51921.968000000052</v>
      </c>
      <c r="Z8" s="154">
        <v>51933.389000000017</v>
      </c>
      <c r="AA8" s="154">
        <v>46937.144999999968</v>
      </c>
      <c r="AB8" s="154">
        <v>48461.340000000011</v>
      </c>
      <c r="AC8" s="154">
        <v>48751.319999999949</v>
      </c>
      <c r="AD8" s="154">
        <v>57358.343000000001</v>
      </c>
      <c r="AE8" s="154">
        <v>60378.147999999928</v>
      </c>
      <c r="AF8" s="154">
        <v>54982.760999999962</v>
      </c>
      <c r="AG8" s="154">
        <v>61551.606000000007</v>
      </c>
      <c r="AH8" s="154">
        <v>68116.977000000028</v>
      </c>
      <c r="AI8" s="154">
        <v>65467.732000000033</v>
      </c>
      <c r="AJ8" s="154">
        <v>72469.30000000009</v>
      </c>
      <c r="AK8" s="154">
        <v>74843.643999999986</v>
      </c>
      <c r="AL8" s="119"/>
      <c r="AM8" s="52" t="str">
        <f t="shared" si="1"/>
        <v/>
      </c>
      <c r="AO8" s="125">
        <f t="shared" si="2"/>
        <v>2.425310433832923</v>
      </c>
      <c r="AP8" s="157">
        <f t="shared" si="3"/>
        <v>2.0249048429202356</v>
      </c>
      <c r="AQ8" s="157">
        <f t="shared" si="4"/>
        <v>2.0389975961379729</v>
      </c>
      <c r="AR8" s="157">
        <f t="shared" si="5"/>
        <v>1.9956838438488873</v>
      </c>
      <c r="AS8" s="157">
        <f t="shared" si="6"/>
        <v>2.3630989749879605</v>
      </c>
      <c r="AT8" s="157">
        <f t="shared" si="7"/>
        <v>2.4494538492006965</v>
      </c>
      <c r="AU8" s="157">
        <f t="shared" si="8"/>
        <v>2.5901294424956642</v>
      </c>
      <c r="AV8" s="157">
        <f t="shared" si="9"/>
        <v>2.5992361491655602</v>
      </c>
      <c r="AW8" s="157">
        <f t="shared" si="10"/>
        <v>2.332460682100173</v>
      </c>
      <c r="AX8" s="157">
        <f t="shared" si="11"/>
        <v>2.6676951908790461</v>
      </c>
      <c r="AY8" s="157">
        <f t="shared" si="12"/>
        <v>2.5328122058281508</v>
      </c>
      <c r="AZ8" s="157">
        <f t="shared" si="13"/>
        <v>2.6173670765159578</v>
      </c>
      <c r="BA8" s="157">
        <f t="shared" si="14"/>
        <v>2.7702425895873901</v>
      </c>
      <c r="BB8" s="157">
        <f t="shared" si="15"/>
        <v>2.8977803658686212</v>
      </c>
      <c r="BC8" s="157">
        <f t="shared" si="15"/>
        <v>2.7937579896776157</v>
      </c>
      <c r="BD8" s="157">
        <f t="shared" si="16"/>
        <v>2.6137809465554285</v>
      </c>
      <c r="BE8" s="157" t="str">
        <f t="shared" si="17"/>
        <v/>
      </c>
      <c r="BF8" s="52" t="str">
        <f t="shared" si="18"/>
        <v/>
      </c>
      <c r="BI8"/>
    </row>
    <row r="9" spans="1:61" ht="20.100000000000001" customHeight="1">
      <c r="A9" s="121" t="s">
        <v>74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54">
        <v>282200.90000000014</v>
      </c>
      <c r="Q9" s="154">
        <v>284330.45999999985</v>
      </c>
      <c r="R9" s="154"/>
      <c r="S9" s="52" t="str">
        <f t="shared" si="0"/>
        <v/>
      </c>
      <c r="U9" s="109" t="s">
        <v>74</v>
      </c>
      <c r="V9" s="117">
        <v>51168.47700000005</v>
      </c>
      <c r="W9" s="154">
        <v>49454.935999999994</v>
      </c>
      <c r="X9" s="154">
        <v>57419.120999999985</v>
      </c>
      <c r="Y9" s="154">
        <v>50259.945</v>
      </c>
      <c r="Z9" s="154">
        <v>50881.621999999916</v>
      </c>
      <c r="AA9" s="154">
        <v>62257.105999999985</v>
      </c>
      <c r="AB9" s="154">
        <v>56423.886000000035</v>
      </c>
      <c r="AC9" s="154">
        <v>66075.244999999908</v>
      </c>
      <c r="AD9" s="154">
        <v>64577.565999999999</v>
      </c>
      <c r="AE9" s="154">
        <v>61804.521999999954</v>
      </c>
      <c r="AF9" s="154">
        <v>66953.59299999995</v>
      </c>
      <c r="AG9" s="154">
        <v>87119.218000000081</v>
      </c>
      <c r="AH9" s="154">
        <v>80072.687000000005</v>
      </c>
      <c r="AI9" s="154">
        <v>82246.040000000023</v>
      </c>
      <c r="AJ9" s="154">
        <v>78377.244000000195</v>
      </c>
      <c r="AK9" s="154">
        <v>74051.206000000006</v>
      </c>
      <c r="AL9" s="119"/>
      <c r="AM9" s="52" t="str">
        <f t="shared" si="1"/>
        <v/>
      </c>
      <c r="AO9" s="125">
        <f t="shared" si="2"/>
        <v>2.0661463096406028</v>
      </c>
      <c r="AP9" s="157">
        <f t="shared" si="3"/>
        <v>2.1559066709824086</v>
      </c>
      <c r="AQ9" s="157">
        <f t="shared" si="4"/>
        <v>1.8729560222737081</v>
      </c>
      <c r="AR9" s="157">
        <f t="shared" si="5"/>
        <v>2.1697574591861963</v>
      </c>
      <c r="AS9" s="157">
        <f t="shared" si="6"/>
        <v>2.3469003959806871</v>
      </c>
      <c r="AT9" s="157">
        <f t="shared" si="7"/>
        <v>2.4085315499415931</v>
      </c>
      <c r="AU9" s="157">
        <f t="shared" si="8"/>
        <v>2.2613053774763308</v>
      </c>
      <c r="AV9" s="157">
        <f t="shared" si="9"/>
        <v>2.7452023741560456</v>
      </c>
      <c r="AW9" s="157">
        <f t="shared" si="10"/>
        <v>2.6591216085450871</v>
      </c>
      <c r="AX9" s="157">
        <f t="shared" si="11"/>
        <v>2.6691081028883996</v>
      </c>
      <c r="AY9" s="157">
        <f t="shared" si="12"/>
        <v>2.6201465661466194</v>
      </c>
      <c r="AZ9" s="157">
        <f t="shared" si="13"/>
        <v>2.7675430112669441</v>
      </c>
      <c r="BA9" s="157">
        <f t="shared" si="14"/>
        <v>2.8340224964355603</v>
      </c>
      <c r="BB9" s="157">
        <f t="shared" si="15"/>
        <v>2.8592551575450735</v>
      </c>
      <c r="BC9" s="157">
        <f t="shared" si="15"/>
        <v>2.7773562734916917</v>
      </c>
      <c r="BD9" s="157">
        <f t="shared" si="16"/>
        <v>2.6044063657478005</v>
      </c>
      <c r="BE9" s="157" t="str">
        <f t="shared" si="17"/>
        <v/>
      </c>
      <c r="BF9" s="52" t="str">
        <f t="shared" si="18"/>
        <v/>
      </c>
      <c r="BI9"/>
    </row>
    <row r="10" spans="1:61" ht="20.100000000000001" customHeight="1">
      <c r="A10" s="121" t="s">
        <v>75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242301.33000000013</v>
      </c>
      <c r="P10" s="154">
        <v>321597.08000000007</v>
      </c>
      <c r="Q10" s="154">
        <v>284485.56000000017</v>
      </c>
      <c r="R10" s="154"/>
      <c r="S10" s="52" t="str">
        <f t="shared" si="0"/>
        <v/>
      </c>
      <c r="U10" s="109" t="s">
        <v>75</v>
      </c>
      <c r="V10" s="117">
        <v>46025.074999999961</v>
      </c>
      <c r="W10" s="154">
        <v>44904.889000000003</v>
      </c>
      <c r="X10" s="154">
        <v>48943.746000000036</v>
      </c>
      <c r="Y10" s="154">
        <v>56740.441000000035</v>
      </c>
      <c r="Z10" s="154">
        <v>53780.95900000001</v>
      </c>
      <c r="AA10" s="154">
        <v>62171.204999999944</v>
      </c>
      <c r="AB10" s="154">
        <v>54315.156000000032</v>
      </c>
      <c r="AC10" s="154">
        <v>53392.404000000024</v>
      </c>
      <c r="AD10" s="154">
        <v>64781.760000000002</v>
      </c>
      <c r="AE10" s="154">
        <v>61456.496999999916</v>
      </c>
      <c r="AF10" s="154">
        <v>59545.284999999967</v>
      </c>
      <c r="AG10" s="154">
        <v>77717.85199999997</v>
      </c>
      <c r="AH10" s="154">
        <v>72456.435999999929</v>
      </c>
      <c r="AI10" s="154">
        <v>68969.697000000073</v>
      </c>
      <c r="AJ10" s="154">
        <v>85848.440999999832</v>
      </c>
      <c r="AK10" s="154">
        <v>76739.865999999893</v>
      </c>
      <c r="AL10" s="119"/>
      <c r="AM10" s="52" t="str">
        <f t="shared" si="1"/>
        <v/>
      </c>
      <c r="AO10" s="125">
        <f t="shared" si="2"/>
        <v>2.1373623046342565</v>
      </c>
      <c r="AP10" s="157">
        <f t="shared" si="3"/>
        <v>1.914916393362369</v>
      </c>
      <c r="AQ10" s="157">
        <f t="shared" si="4"/>
        <v>1.9973139122548518</v>
      </c>
      <c r="AR10" s="157">
        <f t="shared" si="5"/>
        <v>1.9220924791653282</v>
      </c>
      <c r="AS10" s="157">
        <f t="shared" si="6"/>
        <v>2.4713295046942929</v>
      </c>
      <c r="AT10" s="157">
        <f t="shared" si="7"/>
        <v>2.3496420729631899</v>
      </c>
      <c r="AU10" s="157">
        <f t="shared" si="8"/>
        <v>2.160770919794754</v>
      </c>
      <c r="AV10" s="157">
        <f t="shared" si="9"/>
        <v>2.3701981621070618</v>
      </c>
      <c r="AW10" s="157">
        <f t="shared" si="10"/>
        <v>2.3113364870552262</v>
      </c>
      <c r="AX10" s="157">
        <f t="shared" si="11"/>
        <v>2.5331995214428424</v>
      </c>
      <c r="AY10" s="157">
        <f t="shared" si="12"/>
        <v>2.6830646061021386</v>
      </c>
      <c r="AZ10" s="157">
        <f t="shared" si="13"/>
        <v>2.6847863200621807</v>
      </c>
      <c r="BA10" s="157">
        <f t="shared" si="14"/>
        <v>2.7617119919463482</v>
      </c>
      <c r="BB10" s="157">
        <f t="shared" si="15"/>
        <v>2.8464431870844469</v>
      </c>
      <c r="BC10" s="157">
        <f t="shared" si="15"/>
        <v>2.6694409352224158</v>
      </c>
      <c r="BD10" s="157">
        <f t="shared" si="16"/>
        <v>2.6974959994454495</v>
      </c>
      <c r="BE10" s="157" t="str">
        <f t="shared" si="17"/>
        <v/>
      </c>
      <c r="BF10" s="52" t="str">
        <f t="shared" si="18"/>
        <v/>
      </c>
      <c r="BI10"/>
    </row>
    <row r="11" spans="1:61" ht="20.100000000000001" customHeight="1">
      <c r="A11" s="121" t="s">
        <v>76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281804.57999999984</v>
      </c>
      <c r="P11" s="154">
        <v>306293.23999999993</v>
      </c>
      <c r="Q11" s="154">
        <v>319843.4899999997</v>
      </c>
      <c r="R11" s="154"/>
      <c r="S11" s="52" t="str">
        <f t="shared" si="0"/>
        <v/>
      </c>
      <c r="U11" s="109" t="s">
        <v>76</v>
      </c>
      <c r="V11" s="117">
        <v>47205.19600000004</v>
      </c>
      <c r="W11" s="154">
        <v>52842.769000000008</v>
      </c>
      <c r="X11" s="154">
        <v>54431.923000000046</v>
      </c>
      <c r="Y11" s="154">
        <v>55981.48</v>
      </c>
      <c r="Z11" s="154">
        <v>55053.410000000054</v>
      </c>
      <c r="AA11" s="154">
        <v>55267.650999999962</v>
      </c>
      <c r="AB11" s="154">
        <v>56035.015999999938</v>
      </c>
      <c r="AC11" s="154">
        <v>66317.002000000022</v>
      </c>
      <c r="AD11" s="154">
        <v>64324.446000000004</v>
      </c>
      <c r="AE11" s="154">
        <v>68453.83000000006</v>
      </c>
      <c r="AF11" s="154">
        <v>58256.008000000045</v>
      </c>
      <c r="AG11" s="154">
        <v>77143.060999999987</v>
      </c>
      <c r="AH11" s="154">
        <v>76795.082000000068</v>
      </c>
      <c r="AI11" s="154">
        <v>80880.13800000005</v>
      </c>
      <c r="AJ11" s="154">
        <v>80938.010999999969</v>
      </c>
      <c r="AK11" s="154">
        <v>83422.617000000027</v>
      </c>
      <c r="AL11" s="119"/>
      <c r="AM11" s="52" t="str">
        <f t="shared" si="1"/>
        <v/>
      </c>
      <c r="AO11" s="125">
        <f t="shared" si="2"/>
        <v>2.1262291584914967</v>
      </c>
      <c r="AP11" s="157">
        <f t="shared" si="3"/>
        <v>2.002429656596763</v>
      </c>
      <c r="AQ11" s="157">
        <f t="shared" si="4"/>
        <v>1.8193057382846511</v>
      </c>
      <c r="AR11" s="157">
        <f t="shared" si="5"/>
        <v>2.185868487837185</v>
      </c>
      <c r="AS11" s="157">
        <f t="shared" si="6"/>
        <v>2.3852155258597914</v>
      </c>
      <c r="AT11" s="157">
        <f t="shared" si="7"/>
        <v>2.5507512851796084</v>
      </c>
      <c r="AU11" s="157">
        <f t="shared" si="8"/>
        <v>2.366321896458973</v>
      </c>
      <c r="AV11" s="157">
        <f t="shared" si="9"/>
        <v>2.5482684497769559</v>
      </c>
      <c r="AW11" s="157">
        <f t="shared" si="10"/>
        <v>2.4539413651554569</v>
      </c>
      <c r="AX11" s="157">
        <f t="shared" si="11"/>
        <v>2.4313423085868151</v>
      </c>
      <c r="AY11" s="157">
        <f t="shared" si="12"/>
        <v>2.5396170129380713</v>
      </c>
      <c r="AZ11" s="157">
        <f t="shared" si="13"/>
        <v>2.6771552456955945</v>
      </c>
      <c r="BA11" s="157">
        <f t="shared" si="14"/>
        <v>2.7793900961672646</v>
      </c>
      <c r="BB11" s="157">
        <f t="shared" si="15"/>
        <v>2.8700789036146994</v>
      </c>
      <c r="BC11" s="157">
        <f t="shared" si="15"/>
        <v>2.6425007290399223</v>
      </c>
      <c r="BD11" s="157">
        <f t="shared" si="16"/>
        <v>2.6082324514405504</v>
      </c>
      <c r="BE11" s="157" t="str">
        <f t="shared" si="17"/>
        <v/>
      </c>
      <c r="BF11" s="52" t="str">
        <f t="shared" si="18"/>
        <v/>
      </c>
      <c r="BI11"/>
    </row>
    <row r="12" spans="1:61" ht="20.100000000000001" customHeight="1">
      <c r="A12" s="121" t="s">
        <v>77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308172.17000000016</v>
      </c>
      <c r="P12" s="154">
        <v>276915.73</v>
      </c>
      <c r="Q12" s="154">
        <v>281822.44000000018</v>
      </c>
      <c r="R12" s="154"/>
      <c r="S12" s="52" t="str">
        <f t="shared" si="0"/>
        <v/>
      </c>
      <c r="U12" s="109" t="s">
        <v>77</v>
      </c>
      <c r="V12" s="117">
        <v>45837.497000000039</v>
      </c>
      <c r="W12" s="154">
        <v>51105.701000000001</v>
      </c>
      <c r="X12" s="154">
        <v>50899.00499999999</v>
      </c>
      <c r="Y12" s="154">
        <v>50438.382000000049</v>
      </c>
      <c r="Z12" s="154">
        <v>52151.921999999926</v>
      </c>
      <c r="AA12" s="154">
        <v>56091.163000000008</v>
      </c>
      <c r="AB12" s="154">
        <v>52714.073000000055</v>
      </c>
      <c r="AC12" s="154">
        <v>64528.730000000025</v>
      </c>
      <c r="AD12" s="154">
        <v>62742.375</v>
      </c>
      <c r="AE12" s="154">
        <v>55571.388000000043</v>
      </c>
      <c r="AF12" s="154">
        <v>66351.210999999865</v>
      </c>
      <c r="AG12" s="154">
        <v>74866.905999999974</v>
      </c>
      <c r="AH12" s="154">
        <v>70242.043000000034</v>
      </c>
      <c r="AI12" s="154">
        <v>86964.571999999942</v>
      </c>
      <c r="AJ12" s="154">
        <v>72516.952000000019</v>
      </c>
      <c r="AK12" s="154">
        <v>76063.581000000078</v>
      </c>
      <c r="AL12" s="119"/>
      <c r="AM12" s="52" t="str">
        <f t="shared" si="1"/>
        <v/>
      </c>
      <c r="AO12" s="125">
        <f t="shared" si="2"/>
        <v>2.1252476751168277</v>
      </c>
      <c r="AP12" s="157">
        <f t="shared" si="3"/>
        <v>1.7129022487361378</v>
      </c>
      <c r="AQ12" s="157">
        <f t="shared" si="4"/>
        <v>2.0922422702776888</v>
      </c>
      <c r="AR12" s="157">
        <f t="shared" si="5"/>
        <v>2.0813550369561726</v>
      </c>
      <c r="AS12" s="157">
        <f t="shared" si="6"/>
        <v>2.2743829617096525</v>
      </c>
      <c r="AT12" s="157">
        <f t="shared" si="7"/>
        <v>2.4641236916121563</v>
      </c>
      <c r="AU12" s="157">
        <f t="shared" si="8"/>
        <v>2.5007264402426213</v>
      </c>
      <c r="AV12" s="157">
        <f t="shared" si="9"/>
        <v>2.3116884391665402</v>
      </c>
      <c r="AW12" s="157">
        <f t="shared" si="10"/>
        <v>2.469446771188716</v>
      </c>
      <c r="AX12" s="157">
        <f t="shared" si="11"/>
        <v>2.5871582389737058</v>
      </c>
      <c r="AY12" s="157">
        <f t="shared" si="12"/>
        <v>2.4550371392053902</v>
      </c>
      <c r="AZ12" s="157">
        <f t="shared" si="13"/>
        <v>2.6719132835338306</v>
      </c>
      <c r="BA12" s="157">
        <f t="shared" si="14"/>
        <v>2.7583348749688739</v>
      </c>
      <c r="BB12" s="157">
        <f t="shared" si="15"/>
        <v>2.8219476145428675</v>
      </c>
      <c r="BC12" s="157">
        <f t="shared" si="15"/>
        <v>2.6187371876635543</v>
      </c>
      <c r="BD12" s="157">
        <f t="shared" si="16"/>
        <v>2.698989512687493</v>
      </c>
      <c r="BE12" s="157" t="str">
        <f t="shared" si="17"/>
        <v/>
      </c>
      <c r="BF12" s="52" t="str">
        <f t="shared" si="18"/>
        <v/>
      </c>
      <c r="BI12"/>
    </row>
    <row r="13" spans="1:61" ht="20.100000000000001" customHeight="1">
      <c r="A13" s="121" t="s">
        <v>78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298746.17000000022</v>
      </c>
      <c r="P13" s="154">
        <v>333986.90999999997</v>
      </c>
      <c r="Q13" s="154">
        <v>335644.48999999993</v>
      </c>
      <c r="R13" s="154"/>
      <c r="S13" s="52" t="str">
        <f t="shared" si="0"/>
        <v/>
      </c>
      <c r="U13" s="109" t="s">
        <v>78</v>
      </c>
      <c r="V13" s="117">
        <v>54364.509000000027</v>
      </c>
      <c r="W13" s="154">
        <v>59788.318999999996</v>
      </c>
      <c r="X13" s="154">
        <v>62714.63899999993</v>
      </c>
      <c r="Y13" s="154">
        <v>65018.055000000037</v>
      </c>
      <c r="Z13" s="154">
        <v>69122.01800000004</v>
      </c>
      <c r="AA13" s="154">
        <v>69013.110000000117</v>
      </c>
      <c r="AB13" s="154">
        <v>62444.103999999985</v>
      </c>
      <c r="AC13" s="154">
        <v>64721.649999999972</v>
      </c>
      <c r="AD13" s="154">
        <v>68976.123999999996</v>
      </c>
      <c r="AE13" s="154">
        <v>78608.732000000018</v>
      </c>
      <c r="AF13" s="154">
        <v>87158.587</v>
      </c>
      <c r="AG13" s="154">
        <v>82708.234000000084</v>
      </c>
      <c r="AH13" s="154">
        <v>82133.286000000095</v>
      </c>
      <c r="AI13" s="154">
        <v>86869.535000000062</v>
      </c>
      <c r="AJ13" s="154">
        <v>91039.435999999885</v>
      </c>
      <c r="AK13" s="154">
        <v>90097.431999999942</v>
      </c>
      <c r="AL13" s="119"/>
      <c r="AM13" s="52" t="str">
        <f t="shared" si="1"/>
        <v/>
      </c>
      <c r="AO13" s="125">
        <f t="shared" si="2"/>
        <v>2.1864809384518056</v>
      </c>
      <c r="AP13" s="157">
        <f t="shared" si="3"/>
        <v>1.9843699011975713</v>
      </c>
      <c r="AQ13" s="157">
        <f t="shared" si="4"/>
        <v>2.0751386502696381</v>
      </c>
      <c r="AR13" s="157">
        <f t="shared" si="5"/>
        <v>2.3959707793373171</v>
      </c>
      <c r="AS13" s="157">
        <f t="shared" si="6"/>
        <v>2.4667140890976693</v>
      </c>
      <c r="AT13" s="157">
        <f t="shared" si="7"/>
        <v>2.5672378814237335</v>
      </c>
      <c r="AU13" s="157">
        <f t="shared" si="8"/>
        <v>2.490392697231901</v>
      </c>
      <c r="AV13" s="157">
        <f t="shared" si="9"/>
        <v>2.5511980707253517</v>
      </c>
      <c r="AW13" s="157">
        <f t="shared" si="10"/>
        <v>2.6795199171034727</v>
      </c>
      <c r="AX13" s="157">
        <f t="shared" si="11"/>
        <v>2.8518461439559442</v>
      </c>
      <c r="AY13" s="157">
        <f t="shared" si="12"/>
        <v>2.6132072725214295</v>
      </c>
      <c r="AZ13" s="157">
        <f t="shared" si="13"/>
        <v>2.892545599396791</v>
      </c>
      <c r="BA13" s="157">
        <f t="shared" si="14"/>
        <v>2.7745244058184837</v>
      </c>
      <c r="BB13" s="157">
        <f t="shared" si="15"/>
        <v>2.9078041402170944</v>
      </c>
      <c r="BC13" s="157">
        <f t="shared" si="15"/>
        <v>2.7258384467822374</v>
      </c>
      <c r="BD13" s="157">
        <f t="shared" si="16"/>
        <v>2.6843113676616577</v>
      </c>
      <c r="BE13" s="157" t="str">
        <f t="shared" si="17"/>
        <v/>
      </c>
      <c r="BF13" s="52" t="str">
        <f t="shared" si="18"/>
        <v/>
      </c>
      <c r="BI13"/>
    </row>
    <row r="14" spans="1:61" ht="20.100000000000001" customHeight="1">
      <c r="A14" s="121" t="s">
        <v>79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265322.09000000003</v>
      </c>
      <c r="P14" s="154">
        <v>262177.63</v>
      </c>
      <c r="Q14" s="154">
        <v>245959.71000000008</v>
      </c>
      <c r="R14" s="154"/>
      <c r="S14" s="52" t="str">
        <f t="shared" si="0"/>
        <v/>
      </c>
      <c r="U14" s="109" t="s">
        <v>79</v>
      </c>
      <c r="V14" s="117">
        <v>39184.329000000012</v>
      </c>
      <c r="W14" s="154">
        <v>43186.20999999997</v>
      </c>
      <c r="X14" s="154">
        <v>48896.256000000016</v>
      </c>
      <c r="Y14" s="154">
        <v>49231.409</v>
      </c>
      <c r="Z14" s="154">
        <v>41790.908999999992</v>
      </c>
      <c r="AA14" s="154">
        <v>45062.92500000001</v>
      </c>
      <c r="AB14" s="154">
        <v>49976.91399999999</v>
      </c>
      <c r="AC14" s="154">
        <v>51045.44799999996</v>
      </c>
      <c r="AD14" s="154">
        <v>55934.430999999997</v>
      </c>
      <c r="AE14" s="154">
        <v>52837.047999999988</v>
      </c>
      <c r="AF14" s="154">
        <v>57801.853999999985</v>
      </c>
      <c r="AG14" s="154">
        <v>60956.922999999952</v>
      </c>
      <c r="AH14" s="154">
        <v>70221.736000000121</v>
      </c>
      <c r="AI14" s="154">
        <v>68408.922000000079</v>
      </c>
      <c r="AJ14" s="154">
        <v>68952.826999999961</v>
      </c>
      <c r="AK14" s="154">
        <v>64377.538000000102</v>
      </c>
      <c r="AL14" s="119"/>
      <c r="AM14" s="52" t="str">
        <f t="shared" si="1"/>
        <v/>
      </c>
      <c r="AO14" s="125">
        <f t="shared" si="2"/>
        <v>2.0832788291969222</v>
      </c>
      <c r="AP14" s="157">
        <f t="shared" si="3"/>
        <v>1.9606577364996127</v>
      </c>
      <c r="AQ14" s="157">
        <f t="shared" si="4"/>
        <v>2.0506870516373601</v>
      </c>
      <c r="AR14" s="157">
        <f t="shared" si="5"/>
        <v>2.5521229628765663</v>
      </c>
      <c r="AS14" s="157">
        <f t="shared" si="6"/>
        <v>2.4829514836248197</v>
      </c>
      <c r="AT14" s="157">
        <f t="shared" si="7"/>
        <v>2.412171166961671</v>
      </c>
      <c r="AU14" s="157">
        <f t="shared" si="8"/>
        <v>2.3779229668109867</v>
      </c>
      <c r="AV14" s="157">
        <f t="shared" si="9"/>
        <v>2.3666568081945454</v>
      </c>
      <c r="AW14" s="157">
        <f t="shared" si="10"/>
        <v>2.5883883813196928</v>
      </c>
      <c r="AX14" s="157">
        <f t="shared" si="11"/>
        <v>2.692927129163496</v>
      </c>
      <c r="AY14" s="157">
        <f t="shared" si="12"/>
        <v>2.6924100321383304</v>
      </c>
      <c r="AZ14" s="157">
        <f t="shared" si="13"/>
        <v>2.6112707896412806</v>
      </c>
      <c r="BA14" s="157">
        <f t="shared" si="14"/>
        <v>2.8031990169006589</v>
      </c>
      <c r="BB14" s="157">
        <f t="shared" si="15"/>
        <v>2.5783349588419147</v>
      </c>
      <c r="BC14" s="157">
        <f t="shared" si="15"/>
        <v>2.6300042074527852</v>
      </c>
      <c r="BD14" s="157">
        <f t="shared" si="16"/>
        <v>2.6174017687693678</v>
      </c>
      <c r="BE14" s="157" t="str">
        <f t="shared" si="17"/>
        <v/>
      </c>
      <c r="BF14" s="52" t="str">
        <f t="shared" si="18"/>
        <v/>
      </c>
      <c r="BI14"/>
    </row>
    <row r="15" spans="1:61" ht="20.100000000000001" customHeight="1">
      <c r="A15" s="121" t="s">
        <v>80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303137.7899999998</v>
      </c>
      <c r="O15" s="154">
        <v>266427.33999999985</v>
      </c>
      <c r="P15" s="154">
        <v>253800.33999999953</v>
      </c>
      <c r="Q15" s="154">
        <v>297123.68000000017</v>
      </c>
      <c r="R15" s="154"/>
      <c r="S15" s="52" t="str">
        <f t="shared" si="0"/>
        <v/>
      </c>
      <c r="U15" s="109" t="s">
        <v>80</v>
      </c>
      <c r="V15" s="117">
        <v>64657.764999999978</v>
      </c>
      <c r="W15" s="154">
        <v>67014.460999999996</v>
      </c>
      <c r="X15" s="154">
        <v>62417.526999999995</v>
      </c>
      <c r="Y15" s="154">
        <v>71596.117000000057</v>
      </c>
      <c r="Z15" s="154">
        <v>76295.819000000003</v>
      </c>
      <c r="AA15" s="154">
        <v>70793.574000000022</v>
      </c>
      <c r="AB15" s="154">
        <v>69809.002000000037</v>
      </c>
      <c r="AC15" s="154">
        <v>71866.597999999954</v>
      </c>
      <c r="AD15" s="154">
        <v>67502.441000000006</v>
      </c>
      <c r="AE15" s="154">
        <v>79059.753999999943</v>
      </c>
      <c r="AF15" s="154">
        <v>84581.715000000026</v>
      </c>
      <c r="AG15" s="154">
        <v>88913.320999999953</v>
      </c>
      <c r="AH15" s="154">
        <v>91382.118000000002</v>
      </c>
      <c r="AI15" s="154">
        <v>78672.270000000033</v>
      </c>
      <c r="AJ15" s="154">
        <v>79762.330999999947</v>
      </c>
      <c r="AK15" s="154">
        <v>87415.171000000002</v>
      </c>
      <c r="AL15" s="119"/>
      <c r="AM15" s="52" t="str">
        <f t="shared" si="1"/>
        <v/>
      </c>
      <c r="AO15" s="125">
        <f t="shared" si="2"/>
        <v>2.3402438787802988</v>
      </c>
      <c r="AP15" s="157">
        <f t="shared" si="3"/>
        <v>2.3010716250400503</v>
      </c>
      <c r="AQ15" s="157">
        <f t="shared" si="4"/>
        <v>2.1104096683178226</v>
      </c>
      <c r="AR15" s="157">
        <f t="shared" si="5"/>
        <v>2.4637385633402213</v>
      </c>
      <c r="AS15" s="157">
        <f t="shared" si="6"/>
        <v>2.6288264096656837</v>
      </c>
      <c r="AT15" s="157">
        <f t="shared" si="7"/>
        <v>2.843968041021137</v>
      </c>
      <c r="AU15" s="157">
        <f t="shared" si="8"/>
        <v>2.6652096442033595</v>
      </c>
      <c r="AV15" s="157">
        <f t="shared" si="9"/>
        <v>2.6833525804324183</v>
      </c>
      <c r="AW15" s="157">
        <f t="shared" si="10"/>
        <v>3.0726538461976149</v>
      </c>
      <c r="AX15" s="157">
        <f t="shared" si="11"/>
        <v>2.9712234274142202</v>
      </c>
      <c r="AY15" s="157">
        <f t="shared" si="12"/>
        <v>2.8075519891125729</v>
      </c>
      <c r="AZ15" s="157">
        <f t="shared" si="13"/>
        <v>3.1714652057141453</v>
      </c>
      <c r="BA15" s="157">
        <f t="shared" si="14"/>
        <v>3.0145406153419558</v>
      </c>
      <c r="BB15" s="157">
        <f t="shared" si="15"/>
        <v>2.952860243246811</v>
      </c>
      <c r="BC15" s="157">
        <f t="shared" si="15"/>
        <v>3.1427196275623626</v>
      </c>
      <c r="BD15" s="157">
        <f t="shared" si="16"/>
        <v>2.9420465915069425</v>
      </c>
      <c r="BE15" s="157" t="str">
        <f t="shared" si="17"/>
        <v/>
      </c>
      <c r="BF15" s="52" t="str">
        <f t="shared" si="18"/>
        <v/>
      </c>
      <c r="BI15"/>
    </row>
    <row r="16" spans="1:61" ht="20.100000000000001" customHeight="1">
      <c r="A16" s="121" t="s">
        <v>81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54">
        <v>281897.69999999978</v>
      </c>
      <c r="P16" s="154">
        <v>340111.72999999992</v>
      </c>
      <c r="Q16" s="154">
        <v>341016.96000000025</v>
      </c>
      <c r="R16" s="154"/>
      <c r="S16" s="52" t="str">
        <f t="shared" si="0"/>
        <v/>
      </c>
      <c r="U16" s="109" t="s">
        <v>81</v>
      </c>
      <c r="V16" s="117">
        <v>62505.198999999993</v>
      </c>
      <c r="W16" s="154">
        <v>72259.178000000014</v>
      </c>
      <c r="X16" s="154">
        <v>85069.483999999968</v>
      </c>
      <c r="Y16" s="154">
        <v>87588.735000000001</v>
      </c>
      <c r="Z16" s="154">
        <v>89099.010000000038</v>
      </c>
      <c r="AA16" s="154">
        <v>82030.592000000048</v>
      </c>
      <c r="AB16" s="154">
        <v>76031.939000000013</v>
      </c>
      <c r="AC16" s="154">
        <v>87843.296000000017</v>
      </c>
      <c r="AD16" s="154">
        <v>92024.978000000003</v>
      </c>
      <c r="AE16" s="154">
        <v>97269.096999999994</v>
      </c>
      <c r="AF16" s="154">
        <v>96078.873000000051</v>
      </c>
      <c r="AG16" s="154">
        <v>90636.669000000067</v>
      </c>
      <c r="AH16" s="154">
        <v>94985.397999999841</v>
      </c>
      <c r="AI16" s="154">
        <v>88050.622999999963</v>
      </c>
      <c r="AJ16" s="154">
        <v>108964.86799999996</v>
      </c>
      <c r="AK16" s="154">
        <v>105044.68300000002</v>
      </c>
      <c r="AL16" s="119"/>
      <c r="AM16" s="52" t="str">
        <f t="shared" si="1"/>
        <v/>
      </c>
      <c r="AO16" s="125">
        <f t="shared" si="2"/>
        <v>2.8617823721817981</v>
      </c>
      <c r="AP16" s="157">
        <f t="shared" si="3"/>
        <v>2.6823720233953323</v>
      </c>
      <c r="AQ16" s="157">
        <f t="shared" si="4"/>
        <v>2.3776029173339523</v>
      </c>
      <c r="AR16" s="157">
        <f t="shared" si="5"/>
        <v>2.8384834236201706</v>
      </c>
      <c r="AS16" s="157">
        <f t="shared" si="6"/>
        <v>2.9174959328967214</v>
      </c>
      <c r="AT16" s="157">
        <f t="shared" si="7"/>
        <v>2.9448790330469983</v>
      </c>
      <c r="AU16" s="157">
        <f t="shared" si="8"/>
        <v>3.0471368384839841</v>
      </c>
      <c r="AV16" s="157">
        <f t="shared" si="9"/>
        <v>2.81755682597454</v>
      </c>
      <c r="AW16" s="157">
        <f t="shared" si="10"/>
        <v>3.1437436429064385</v>
      </c>
      <c r="AX16" s="157">
        <f t="shared" si="11"/>
        <v>3.0244562846496557</v>
      </c>
      <c r="AY16" s="157">
        <f t="shared" si="12"/>
        <v>2.9794887332109155</v>
      </c>
      <c r="AZ16" s="157">
        <f t="shared" si="13"/>
        <v>3.0799779092495196</v>
      </c>
      <c r="BA16" s="157">
        <f t="shared" si="14"/>
        <v>3.1816049906489896</v>
      </c>
      <c r="BB16" s="157">
        <f t="shared" si="15"/>
        <v>3.1234956156080744</v>
      </c>
      <c r="BC16" s="157">
        <f t="shared" si="15"/>
        <v>3.2037962348431788</v>
      </c>
      <c r="BD16" s="157">
        <f t="shared" si="16"/>
        <v>3.0803360337268835</v>
      </c>
      <c r="BE16" s="157" t="str">
        <f t="shared" si="17"/>
        <v/>
      </c>
      <c r="BF16" s="52" t="str">
        <f t="shared" si="18"/>
        <v/>
      </c>
      <c r="BI16"/>
    </row>
    <row r="17" spans="1:61" ht="20.100000000000001" customHeight="1">
      <c r="A17" s="121" t="s">
        <v>82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339529.76000000094</v>
      </c>
      <c r="O17" s="154">
        <v>295756.67</v>
      </c>
      <c r="P17" s="154">
        <v>295483.5</v>
      </c>
      <c r="Q17" s="154">
        <v>263156.93000000028</v>
      </c>
      <c r="R17" s="154"/>
      <c r="S17" s="52" t="str">
        <f t="shared" si="0"/>
        <v/>
      </c>
      <c r="U17" s="109" t="s">
        <v>82</v>
      </c>
      <c r="V17" s="117">
        <v>75798.92399999997</v>
      </c>
      <c r="W17" s="154">
        <v>78510.058999999979</v>
      </c>
      <c r="X17" s="154">
        <v>82860.765000000043</v>
      </c>
      <c r="Y17" s="154">
        <v>82287.181999999913</v>
      </c>
      <c r="Z17" s="154">
        <v>81224.970999999918</v>
      </c>
      <c r="AA17" s="154">
        <v>82936.982000000047</v>
      </c>
      <c r="AB17" s="154">
        <v>94068.771999999837</v>
      </c>
      <c r="AC17" s="154">
        <v>90812.540999999997</v>
      </c>
      <c r="AD17" s="154">
        <v>85853.54</v>
      </c>
      <c r="AE17" s="154">
        <v>81718.175000000017</v>
      </c>
      <c r="AF17" s="154">
        <v>93299.05299999984</v>
      </c>
      <c r="AG17" s="154">
        <v>97861.879000000015</v>
      </c>
      <c r="AH17" s="154">
        <v>103988.54699999987</v>
      </c>
      <c r="AI17" s="154">
        <v>93005.014999999941</v>
      </c>
      <c r="AJ17" s="154">
        <v>91560.632999999973</v>
      </c>
      <c r="AK17" s="154">
        <v>87166.112000000037</v>
      </c>
      <c r="AL17" s="119"/>
      <c r="AM17" s="52" t="str">
        <f t="shared" si="1"/>
        <v/>
      </c>
      <c r="AO17" s="125">
        <f t="shared" si="2"/>
        <v>2.669050065963094</v>
      </c>
      <c r="AP17" s="157">
        <f t="shared" si="3"/>
        <v>2.3028660849619373</v>
      </c>
      <c r="AQ17" s="157">
        <f t="shared" si="4"/>
        <v>2.6914981115024137</v>
      </c>
      <c r="AR17" s="157">
        <f t="shared" si="5"/>
        <v>2.8730237814491453</v>
      </c>
      <c r="AS17" s="157">
        <f t="shared" si="6"/>
        <v>2.9620463358662326</v>
      </c>
      <c r="AT17" s="157">
        <f t="shared" si="7"/>
        <v>3.0321397672069845</v>
      </c>
      <c r="AU17" s="157">
        <f t="shared" si="8"/>
        <v>2.9828765998250821</v>
      </c>
      <c r="AV17" s="157">
        <f t="shared" si="9"/>
        <v>2.9654866008232301</v>
      </c>
      <c r="AW17" s="157">
        <f t="shared" si="10"/>
        <v>3.1309372530978496</v>
      </c>
      <c r="AX17" s="157">
        <f t="shared" si="11"/>
        <v>2.9865809904698848</v>
      </c>
      <c r="AY17" s="157">
        <f t="shared" si="12"/>
        <v>2.92428611041833</v>
      </c>
      <c r="AZ17" s="157">
        <f t="shared" si="13"/>
        <v>3.0741948943082802</v>
      </c>
      <c r="BA17" s="157">
        <f t="shared" si="14"/>
        <v>3.0627226019892806</v>
      </c>
      <c r="BB17" s="157">
        <f t="shared" si="15"/>
        <v>3.1446464081435579</v>
      </c>
      <c r="BC17" s="157">
        <f t="shared" si="15"/>
        <v>3.0986716009523363</v>
      </c>
      <c r="BD17" s="157">
        <f t="shared" si="16"/>
        <v>3.3123243989812448</v>
      </c>
      <c r="BE17" s="157" t="str">
        <f t="shared" si="17"/>
        <v/>
      </c>
      <c r="BF17" s="52" t="str">
        <f t="shared" si="18"/>
        <v/>
      </c>
      <c r="BI17"/>
    </row>
    <row r="18" spans="1:61" ht="20.100000000000001" customHeight="1" thickBot="1">
      <c r="A18" s="121" t="s">
        <v>83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54">
        <v>202121.92000000004</v>
      </c>
      <c r="P18" s="154">
        <v>215837.9099999998</v>
      </c>
      <c r="Q18" s="154">
        <v>218629.14</v>
      </c>
      <c r="R18" s="154"/>
      <c r="S18" s="52" t="str">
        <f t="shared" si="0"/>
        <v/>
      </c>
      <c r="U18" s="109" t="s">
        <v>83</v>
      </c>
      <c r="V18" s="117">
        <v>50975.751000000069</v>
      </c>
      <c r="W18" s="154">
        <v>55476.897000000012</v>
      </c>
      <c r="X18" s="154">
        <v>59634.482000000025</v>
      </c>
      <c r="Y18" s="154">
        <v>54113.734999999979</v>
      </c>
      <c r="Z18" s="154">
        <v>57504.426999999996</v>
      </c>
      <c r="AA18" s="154">
        <v>58105.801000000007</v>
      </c>
      <c r="AB18" s="154">
        <v>58962.415000000001</v>
      </c>
      <c r="AC18" s="154">
        <v>64051.424999999981</v>
      </c>
      <c r="AD18" s="154">
        <v>62214.675000000003</v>
      </c>
      <c r="AE18" s="154">
        <v>64766.222999999991</v>
      </c>
      <c r="AF18" s="154">
        <v>67694.932000000001</v>
      </c>
      <c r="AG18" s="154">
        <v>68116.868000000133</v>
      </c>
      <c r="AH18" s="154">
        <v>65495.567999999992</v>
      </c>
      <c r="AI18" s="154">
        <v>62769.229999999981</v>
      </c>
      <c r="AJ18" s="154">
        <v>67355.898000000001</v>
      </c>
      <c r="AK18" s="154">
        <v>66930.406999999919</v>
      </c>
      <c r="AL18" s="119"/>
      <c r="AM18" s="52" t="str">
        <f t="shared" si="1"/>
        <v/>
      </c>
      <c r="AO18" s="125">
        <f t="shared" si="2"/>
        <v>2.2548834482403852</v>
      </c>
      <c r="AP18" s="157">
        <f t="shared" si="3"/>
        <v>2.1516429593261281</v>
      </c>
      <c r="AQ18" s="157">
        <f t="shared" si="4"/>
        <v>2.0069789019200899</v>
      </c>
      <c r="AR18" s="157">
        <f t="shared" si="5"/>
        <v>2.825221445579241</v>
      </c>
      <c r="AS18" s="157">
        <f t="shared" si="6"/>
        <v>2.7760233480831014</v>
      </c>
      <c r="AT18" s="157">
        <f t="shared" si="7"/>
        <v>2.9152211882609924</v>
      </c>
      <c r="AU18" s="157">
        <f t="shared" si="8"/>
        <v>3.0734340293504063</v>
      </c>
      <c r="AV18" s="157">
        <f t="shared" si="9"/>
        <v>2.6629725829269866</v>
      </c>
      <c r="AW18" s="157">
        <f t="shared" si="10"/>
        <v>3.1881825143199927</v>
      </c>
      <c r="AX18" s="157">
        <f t="shared" si="11"/>
        <v>3.0273435971735125</v>
      </c>
      <c r="AY18" s="157">
        <f t="shared" si="12"/>
        <v>2.9794259417924462</v>
      </c>
      <c r="AZ18" s="157">
        <f t="shared" si="13"/>
        <v>2.8390637794244484</v>
      </c>
      <c r="BA18" s="157">
        <f t="shared" si="14"/>
        <v>3.0190129095735259</v>
      </c>
      <c r="BB18" s="157">
        <f t="shared" si="15"/>
        <v>3.1055132466582531</v>
      </c>
      <c r="BC18" s="157">
        <f t="shared" si="15"/>
        <v>3.1206704142011041</v>
      </c>
      <c r="BD18" s="157">
        <f t="shared" si="16"/>
        <v>3.0613671626755661</v>
      </c>
      <c r="BE18" s="157" t="str">
        <f t="shared" si="17"/>
        <v/>
      </c>
      <c r="BF18" s="52" t="str">
        <f t="shared" si="18"/>
        <v/>
      </c>
      <c r="BI18" s="105"/>
    </row>
    <row r="19" spans="1:61" ht="20.100000000000001" customHeight="1" thickBot="1">
      <c r="A19" s="201" t="s">
        <v>72</v>
      </c>
      <c r="B19" s="407">
        <f>B7</f>
        <v>162618.44999999995</v>
      </c>
      <c r="C19" s="168">
        <f t="shared" ref="C19:R19" si="19">C7</f>
        <v>156534.06999999998</v>
      </c>
      <c r="D19" s="168">
        <f t="shared" si="19"/>
        <v>239190.1999999999</v>
      </c>
      <c r="E19" s="168">
        <f t="shared" si="19"/>
        <v>213768.74999999997</v>
      </c>
      <c r="F19" s="168">
        <f t="shared" si="19"/>
        <v>196345.2</v>
      </c>
      <c r="G19" s="168">
        <f t="shared" si="19"/>
        <v>183217.2099999999</v>
      </c>
      <c r="H19" s="168">
        <f t="shared" si="19"/>
        <v>164354.55999999982</v>
      </c>
      <c r="I19" s="168">
        <f t="shared" si="19"/>
        <v>192935.97999999986</v>
      </c>
      <c r="J19" s="168">
        <f t="shared" si="19"/>
        <v>211445.75</v>
      </c>
      <c r="K19" s="168">
        <f t="shared" si="19"/>
        <v>219278.33000000005</v>
      </c>
      <c r="L19" s="168">
        <f t="shared" si="19"/>
        <v>238978.52999999991</v>
      </c>
      <c r="M19" s="168">
        <f t="shared" si="19"/>
        <v>227977.60999999967</v>
      </c>
      <c r="N19" s="168">
        <f t="shared" si="19"/>
        <v>227139.86999999991</v>
      </c>
      <c r="O19" s="168">
        <f t="shared" si="19"/>
        <v>233829.62999999977</v>
      </c>
      <c r="P19" s="168">
        <f t="shared" si="19"/>
        <v>221549.67999999979</v>
      </c>
      <c r="Q19" s="168">
        <f t="shared" si="19"/>
        <v>249387.18999999968</v>
      </c>
      <c r="R19" s="402">
        <f t="shared" si="19"/>
        <v>214524.04999999987</v>
      </c>
      <c r="S19" s="165">
        <f>(R19-Q19)/Q19</f>
        <v>-0.13979523166366264</v>
      </c>
      <c r="T19" s="171"/>
      <c r="U19" s="170"/>
      <c r="V19" s="167">
        <f>V7</f>
        <v>37448.925000000003</v>
      </c>
      <c r="W19" s="168">
        <f t="shared" ref="W19:AL19" si="20">W7</f>
        <v>38839.965999999986</v>
      </c>
      <c r="X19" s="168">
        <f t="shared" si="20"/>
        <v>43280.928999999975</v>
      </c>
      <c r="Y19" s="168">
        <f t="shared" si="20"/>
        <v>45616.113000000012</v>
      </c>
      <c r="Z19" s="168">
        <f t="shared" si="20"/>
        <v>47446.346999999972</v>
      </c>
      <c r="AA19" s="168">
        <f t="shared" si="20"/>
        <v>44866.651000000042</v>
      </c>
      <c r="AB19" s="168">
        <f t="shared" si="20"/>
        <v>44731.008000000016</v>
      </c>
      <c r="AC19" s="168">
        <f t="shared" si="20"/>
        <v>48635.341000000037</v>
      </c>
      <c r="AD19" s="168">
        <f t="shared" si="20"/>
        <v>54050.858</v>
      </c>
      <c r="AE19" s="168">
        <f t="shared" si="20"/>
        <v>57478.924000000043</v>
      </c>
      <c r="AF19" s="168">
        <f t="shared" si="20"/>
        <v>63485.803999999982</v>
      </c>
      <c r="AG19" s="168">
        <f t="shared" si="20"/>
        <v>59844.614000000096</v>
      </c>
      <c r="AH19" s="168">
        <f t="shared" si="20"/>
        <v>63073.409999999996</v>
      </c>
      <c r="AI19" s="168">
        <f t="shared" si="20"/>
        <v>62328.526000000005</v>
      </c>
      <c r="AJ19" s="168">
        <f t="shared" si="20"/>
        <v>66227.470000000059</v>
      </c>
      <c r="AK19" s="168">
        <f t="shared" si="20"/>
        <v>68179.258000000045</v>
      </c>
      <c r="AL19" s="169">
        <f t="shared" si="20"/>
        <v>59771.579999999885</v>
      </c>
      <c r="AM19" s="57">
        <f t="shared" si="1"/>
        <v>-0.1233172411468625</v>
      </c>
      <c r="AO19" s="172">
        <f t="shared" si="2"/>
        <v>2.3028706152346192</v>
      </c>
      <c r="AP19" s="173">
        <f t="shared" si="3"/>
        <v>2.4812467982209876</v>
      </c>
      <c r="AQ19" s="173">
        <f t="shared" si="4"/>
        <v>1.8094775204000828</v>
      </c>
      <c r="AR19" s="173">
        <f t="shared" si="5"/>
        <v>2.1338999736865198</v>
      </c>
      <c r="AS19" s="173">
        <f t="shared" si="6"/>
        <v>2.4164760330275441</v>
      </c>
      <c r="AT19" s="173">
        <f t="shared" si="7"/>
        <v>2.4488229571883595</v>
      </c>
      <c r="AU19" s="173">
        <f t="shared" si="8"/>
        <v>2.7216164857245251</v>
      </c>
      <c r="AV19" s="173">
        <f t="shared" si="9"/>
        <v>2.5208020297717444</v>
      </c>
      <c r="AW19" s="173">
        <f t="shared" si="10"/>
        <v>2.5562518045408811</v>
      </c>
      <c r="AX19" s="173">
        <f t="shared" si="11"/>
        <v>2.6212769861937577</v>
      </c>
      <c r="AY19" s="173">
        <f t="shared" si="12"/>
        <v>2.6565484355435616</v>
      </c>
      <c r="AZ19" s="173">
        <f t="shared" si="13"/>
        <v>2.6250215536517025</v>
      </c>
      <c r="BA19" s="173">
        <f t="shared" si="14"/>
        <v>2.7768533106935394</v>
      </c>
      <c r="BB19" s="173">
        <f t="shared" si="15"/>
        <v>2.6655529498122226</v>
      </c>
      <c r="BC19" s="173">
        <f t="shared" si="15"/>
        <v>2.9892830357507227</v>
      </c>
      <c r="BD19" s="156">
        <f t="shared" si="16"/>
        <v>2.7338716956552633</v>
      </c>
      <c r="BE19" s="173">
        <f t="shared" si="17"/>
        <v>2.7862414493852752</v>
      </c>
      <c r="BF19" s="61">
        <f t="shared" si="18"/>
        <v>1.9155893019134423E-2</v>
      </c>
      <c r="BI19" s="105"/>
    </row>
    <row r="20" spans="1:61" ht="20.100000000000001" customHeight="1">
      <c r="A20" s="121" t="s">
        <v>84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N20" si="21">SUM(E7:E9)</f>
        <v>705578.6</v>
      </c>
      <c r="F20" s="154">
        <f t="shared" si="21"/>
        <v>632916.85000000009</v>
      </c>
      <c r="G20" s="154">
        <f t="shared" si="21"/>
        <v>633325.84999999986</v>
      </c>
      <c r="H20" s="154">
        <f t="shared" si="21"/>
        <v>600973.71999999986</v>
      </c>
      <c r="I20" s="154">
        <f t="shared" si="21"/>
        <v>621189.68999999983</v>
      </c>
      <c r="J20" s="154">
        <f t="shared" si="21"/>
        <v>700212.19</v>
      </c>
      <c r="K20" s="154">
        <f t="shared" si="21"/>
        <v>677164.05</v>
      </c>
      <c r="L20" s="154">
        <f t="shared" si="21"/>
        <v>711594.16999999958</v>
      </c>
      <c r="M20" s="154">
        <f t="shared" si="21"/>
        <v>777932.75999999954</v>
      </c>
      <c r="N20" s="154">
        <f t="shared" si="21"/>
        <v>755568.75999999954</v>
      </c>
      <c r="O20" s="154">
        <f t="shared" ref="O20" si="22">SUM(O7:O9)</f>
        <v>747401.82999999961</v>
      </c>
      <c r="P20" s="154">
        <f>IF(P9="","",SUM(P7:P9))</f>
        <v>763147.77999999945</v>
      </c>
      <c r="Q20" s="154">
        <f t="shared" ref="Q20:R20" si="23">IF(Q9="","",SUM(Q7:Q9))</f>
        <v>820060.09999999928</v>
      </c>
      <c r="R20" s="154" t="str">
        <f t="shared" si="23"/>
        <v/>
      </c>
      <c r="S20" s="61" t="str">
        <f>IF(R20="","",(R20-Q20)/Q20)</f>
        <v/>
      </c>
      <c r="U20" s="109" t="s">
        <v>84</v>
      </c>
      <c r="V20" s="117">
        <f t="shared" ref="V20:AH20" si="24">SUM(V7:V9)</f>
        <v>127825.96000000005</v>
      </c>
      <c r="W20" s="154">
        <f t="shared" si="24"/>
        <v>131829.77699999997</v>
      </c>
      <c r="X20" s="154">
        <f t="shared" si="24"/>
        <v>147637.00799999994</v>
      </c>
      <c r="Y20" s="154">
        <f t="shared" si="24"/>
        <v>147798.02600000007</v>
      </c>
      <c r="Z20" s="154">
        <f t="shared" si="24"/>
        <v>150261.35799999989</v>
      </c>
      <c r="AA20" s="154">
        <f t="shared" si="24"/>
        <v>154060.902</v>
      </c>
      <c r="AB20" s="154">
        <f t="shared" si="24"/>
        <v>149616.23400000005</v>
      </c>
      <c r="AC20" s="154">
        <f t="shared" si="24"/>
        <v>163461.9059999999</v>
      </c>
      <c r="AD20" s="154">
        <f t="shared" si="24"/>
        <v>175986.76699999999</v>
      </c>
      <c r="AE20" s="154">
        <f t="shared" si="24"/>
        <v>179661.59399999992</v>
      </c>
      <c r="AF20" s="154">
        <f t="shared" si="24"/>
        <v>185422.15799999988</v>
      </c>
      <c r="AG20" s="154">
        <f t="shared" si="24"/>
        <v>208515.4380000002</v>
      </c>
      <c r="AH20" s="154">
        <f t="shared" si="24"/>
        <v>211263.07400000002</v>
      </c>
      <c r="AI20" s="154">
        <f t="shared" ref="AI20" si="25">SUM(AI7:AI9)</f>
        <v>210042.29800000007</v>
      </c>
      <c r="AJ20" s="154">
        <f>IF(AJ9="","",SUM(AJ7:AJ9))</f>
        <v>217074.01400000032</v>
      </c>
      <c r="AK20" s="154">
        <f t="shared" ref="AK20:AL20" si="26">IF(AK9="","",SUM(AK7:AK9))</f>
        <v>217074.10800000004</v>
      </c>
      <c r="AL20" s="154" t="str">
        <f t="shared" si="26"/>
        <v/>
      </c>
      <c r="AM20" s="61" t="str">
        <f t="shared" si="1"/>
        <v/>
      </c>
      <c r="AO20" s="124">
        <f t="shared" si="2"/>
        <v>2.2349763291863489</v>
      </c>
      <c r="AP20" s="156">
        <f t="shared" si="3"/>
        <v>2.1937846678638007</v>
      </c>
      <c r="AQ20" s="156">
        <f t="shared" si="4"/>
        <v>1.9026467675130263</v>
      </c>
      <c r="AR20" s="156">
        <f t="shared" si="5"/>
        <v>2.094706755562032</v>
      </c>
      <c r="AS20" s="156">
        <f t="shared" si="6"/>
        <v>2.3741089844582248</v>
      </c>
      <c r="AT20" s="156">
        <f t="shared" si="7"/>
        <v>2.4325693006214739</v>
      </c>
      <c r="AU20" s="156">
        <f t="shared" si="8"/>
        <v>2.4895636701052433</v>
      </c>
      <c r="AV20" s="156">
        <f t="shared" si="9"/>
        <v>2.6314330168615636</v>
      </c>
      <c r="AW20" s="156">
        <f t="shared" si="10"/>
        <v>2.5133348078387496</v>
      </c>
      <c r="AX20" s="156">
        <f t="shared" si="11"/>
        <v>2.6531472543470063</v>
      </c>
      <c r="AY20" s="156">
        <f t="shared" si="12"/>
        <v>2.6057290210795294</v>
      </c>
      <c r="AZ20" s="156">
        <f t="shared" si="13"/>
        <v>2.6803786743728382</v>
      </c>
      <c r="BA20" s="156">
        <f t="shared" si="14"/>
        <v>2.7960800549773941</v>
      </c>
      <c r="BB20" s="156">
        <f t="shared" si="15"/>
        <v>2.8102994877601537</v>
      </c>
      <c r="BC20" s="156">
        <f t="shared" si="15"/>
        <v>2.8444558143116194</v>
      </c>
      <c r="BD20" s="156">
        <f t="shared" si="16"/>
        <v>2.6470512100271701</v>
      </c>
      <c r="BE20" s="156" t="str">
        <f t="shared" si="17"/>
        <v/>
      </c>
      <c r="BF20" s="61" t="str">
        <f t="shared" si="18"/>
        <v/>
      </c>
      <c r="BI20" s="105"/>
    </row>
    <row r="21" spans="1:61" ht="20.100000000000001" customHeight="1">
      <c r="A21" s="121" t="s">
        <v>85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N21" si="27">SUM(E10:E12)</f>
        <v>793642.10999999975</v>
      </c>
      <c r="F21" s="154">
        <f t="shared" si="27"/>
        <v>677732</v>
      </c>
      <c r="G21" s="154">
        <f t="shared" si="27"/>
        <v>708901.94999999972</v>
      </c>
      <c r="H21" s="154">
        <f t="shared" si="27"/>
        <v>698966.54999999958</v>
      </c>
      <c r="I21" s="154">
        <f t="shared" si="27"/>
        <v>764650.08000000054</v>
      </c>
      <c r="J21" s="154">
        <f t="shared" si="27"/>
        <v>796480.04999999993</v>
      </c>
      <c r="K21" s="154">
        <f t="shared" si="27"/>
        <v>738948.75000000023</v>
      </c>
      <c r="L21" s="154">
        <f t="shared" si="27"/>
        <v>721584.67999999924</v>
      </c>
      <c r="M21" s="154">
        <f t="shared" si="27"/>
        <v>857827.72000000044</v>
      </c>
      <c r="N21" s="154">
        <f t="shared" si="27"/>
        <v>793316.29000000039</v>
      </c>
      <c r="O21" s="154">
        <f t="shared" ref="O21" si="28">SUM(O10:O12)</f>
        <v>832278.08000000007</v>
      </c>
      <c r="P21" s="154">
        <f>IF(P12="","",SUM(P10:P12))</f>
        <v>904806.05</v>
      </c>
      <c r="Q21" s="154">
        <f t="shared" ref="Q21:R21" si="29">IF(Q12="","",SUM(Q10:Q12))</f>
        <v>886151.49</v>
      </c>
      <c r="R21" s="154" t="str">
        <f t="shared" si="29"/>
        <v/>
      </c>
      <c r="S21" s="52" t="str">
        <f>IF(R21="","",(R21-Q21)/Q21)</f>
        <v/>
      </c>
      <c r="U21" s="109" t="s">
        <v>85</v>
      </c>
      <c r="V21" s="117">
        <f t="shared" ref="V21:AH21" si="30">SUM(V10:V12)</f>
        <v>139067.76800000004</v>
      </c>
      <c r="W21" s="154">
        <f t="shared" si="30"/>
        <v>148853.359</v>
      </c>
      <c r="X21" s="154">
        <f t="shared" si="30"/>
        <v>154274.67400000006</v>
      </c>
      <c r="Y21" s="154">
        <f t="shared" si="30"/>
        <v>163160.30300000007</v>
      </c>
      <c r="Z21" s="154">
        <f t="shared" si="30"/>
        <v>160986.291</v>
      </c>
      <c r="AA21" s="154">
        <f t="shared" si="30"/>
        <v>173530.01899999991</v>
      </c>
      <c r="AB21" s="154">
        <f t="shared" si="30"/>
        <v>163064.24500000002</v>
      </c>
      <c r="AC21" s="154">
        <f t="shared" si="30"/>
        <v>184238.13600000006</v>
      </c>
      <c r="AD21" s="154">
        <f t="shared" si="30"/>
        <v>191848.58100000001</v>
      </c>
      <c r="AE21" s="154">
        <f t="shared" si="30"/>
        <v>185481.71500000003</v>
      </c>
      <c r="AF21" s="154">
        <f t="shared" si="30"/>
        <v>184152.50399999987</v>
      </c>
      <c r="AG21" s="154">
        <f t="shared" si="30"/>
        <v>229727.8189999999</v>
      </c>
      <c r="AH21" s="154">
        <f t="shared" si="30"/>
        <v>219493.56100000002</v>
      </c>
      <c r="AI21" s="154">
        <f t="shared" ref="AI21" si="31">SUM(AI10:AI12)</f>
        <v>236814.40700000006</v>
      </c>
      <c r="AJ21" s="154">
        <f>IF(AJ12="","",SUM(AJ10:AJ12))</f>
        <v>239303.40399999983</v>
      </c>
      <c r="AK21" s="154">
        <f t="shared" ref="AK21:AL21" si="32">IF(AK12="","",SUM(AK10:AK12))</f>
        <v>236226.06400000001</v>
      </c>
      <c r="AL21" s="154" t="str">
        <f t="shared" si="32"/>
        <v/>
      </c>
      <c r="AM21" s="52" t="str">
        <f t="shared" si="1"/>
        <v/>
      </c>
      <c r="AO21" s="125">
        <f t="shared" si="2"/>
        <v>2.1295761374124362</v>
      </c>
      <c r="AP21" s="157">
        <f t="shared" si="3"/>
        <v>1.8682540841014164</v>
      </c>
      <c r="AQ21" s="157">
        <f t="shared" si="4"/>
        <v>1.9590101948490086</v>
      </c>
      <c r="AR21" s="157">
        <f t="shared" si="5"/>
        <v>2.0558423115930697</v>
      </c>
      <c r="AS21" s="157">
        <f t="shared" si="6"/>
        <v>2.3753680068227561</v>
      </c>
      <c r="AT21" s="157">
        <f t="shared" si="7"/>
        <v>2.4478705270877024</v>
      </c>
      <c r="AU21" s="157">
        <f t="shared" si="8"/>
        <v>2.3329334572591511</v>
      </c>
      <c r="AV21" s="157">
        <f t="shared" si="9"/>
        <v>2.4094437549787471</v>
      </c>
      <c r="AW21" s="157">
        <f t="shared" si="10"/>
        <v>2.4087054157853673</v>
      </c>
      <c r="AX21" s="157">
        <f t="shared" si="11"/>
        <v>2.5100754957634068</v>
      </c>
      <c r="AY21" s="157">
        <f t="shared" si="12"/>
        <v>2.5520567315813865</v>
      </c>
      <c r="AZ21" s="157">
        <f t="shared" si="13"/>
        <v>2.6780181339908178</v>
      </c>
      <c r="BA21" s="157">
        <f t="shared" si="14"/>
        <v>2.7667849982004009</v>
      </c>
      <c r="BB21" s="157">
        <f t="shared" si="15"/>
        <v>2.8453759950039781</v>
      </c>
      <c r="BC21" s="157">
        <f t="shared" si="15"/>
        <v>2.6448033144782777</v>
      </c>
      <c r="BD21" s="157">
        <f t="shared" si="16"/>
        <v>2.6657526017363016</v>
      </c>
      <c r="BE21" s="157" t="str">
        <f t="shared" si="17"/>
        <v/>
      </c>
      <c r="BF21" s="52" t="str">
        <f t="shared" si="18"/>
        <v/>
      </c>
      <c r="BI21" s="105"/>
    </row>
    <row r="22" spans="1:61" ht="20.100000000000001" customHeight="1">
      <c r="A22" s="121" t="s">
        <v>86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N22" si="33">SUM(E13:E15)</f>
        <v>754867.37999999942</v>
      </c>
      <c r="F22" s="154">
        <f t="shared" si="33"/>
        <v>738758.1099999994</v>
      </c>
      <c r="G22" s="154">
        <f t="shared" si="33"/>
        <v>704562.56</v>
      </c>
      <c r="H22" s="154">
        <f t="shared" si="33"/>
        <v>722837.31000000017</v>
      </c>
      <c r="I22" s="154">
        <f t="shared" si="33"/>
        <v>737201</v>
      </c>
      <c r="J22" s="154">
        <f t="shared" si="33"/>
        <v>693204.98</v>
      </c>
      <c r="K22" s="154">
        <f t="shared" si="33"/>
        <v>737933.16</v>
      </c>
      <c r="L22" s="154">
        <f t="shared" si="33"/>
        <v>849480.53000000073</v>
      </c>
      <c r="M22" s="154">
        <f t="shared" si="33"/>
        <v>799727.64999999991</v>
      </c>
      <c r="N22" s="154">
        <f t="shared" si="33"/>
        <v>849670.03999999946</v>
      </c>
      <c r="O22" s="154">
        <f t="shared" ref="O22" si="34">SUM(O13:O15)</f>
        <v>830495.60000000009</v>
      </c>
      <c r="P22" s="154">
        <f>IF(P15="","",SUM(P13:P15))</f>
        <v>849964.87999999954</v>
      </c>
      <c r="Q22" s="154">
        <f t="shared" ref="Q22:R22" si="35">IF(Q15="","",SUM(Q13:Q15))</f>
        <v>878727.88000000012</v>
      </c>
      <c r="R22" s="154" t="str">
        <f t="shared" si="35"/>
        <v/>
      </c>
      <c r="S22" s="52" t="str">
        <f>IF(R22="","",(R22-Q22)/Q22)</f>
        <v/>
      </c>
      <c r="U22" s="109" t="s">
        <v>86</v>
      </c>
      <c r="V22" s="117">
        <f t="shared" ref="V22:AH22" si="36">SUM(V13:V15)</f>
        <v>158206.60300000003</v>
      </c>
      <c r="W22" s="154">
        <f t="shared" si="36"/>
        <v>169988.98999999996</v>
      </c>
      <c r="X22" s="154">
        <f t="shared" si="36"/>
        <v>174028.42199999993</v>
      </c>
      <c r="Y22" s="154">
        <f t="shared" si="36"/>
        <v>185845.58100000009</v>
      </c>
      <c r="Z22" s="154">
        <f t="shared" si="36"/>
        <v>187208.74600000004</v>
      </c>
      <c r="AA22" s="154">
        <f t="shared" si="36"/>
        <v>184869.60900000014</v>
      </c>
      <c r="AB22" s="154">
        <f t="shared" si="36"/>
        <v>182230.02000000002</v>
      </c>
      <c r="AC22" s="154">
        <f t="shared" si="36"/>
        <v>187633.69599999988</v>
      </c>
      <c r="AD22" s="154">
        <f t="shared" si="36"/>
        <v>192412.99599999998</v>
      </c>
      <c r="AE22" s="154">
        <f t="shared" si="36"/>
        <v>210505.53399999993</v>
      </c>
      <c r="AF22" s="154">
        <f t="shared" si="36"/>
        <v>229542.15600000002</v>
      </c>
      <c r="AG22" s="154">
        <f t="shared" si="36"/>
        <v>232578.478</v>
      </c>
      <c r="AH22" s="154">
        <f t="shared" si="36"/>
        <v>243737.14000000025</v>
      </c>
      <c r="AI22" s="154">
        <f t="shared" ref="AI22" si="37">SUM(AI13:AI15)</f>
        <v>233950.72700000019</v>
      </c>
      <c r="AJ22" s="154">
        <f>IF(AJ15="","",SUM(AJ13:AJ15))</f>
        <v>239754.59399999981</v>
      </c>
      <c r="AK22" s="154">
        <f t="shared" ref="AK22:AL22" si="38">IF(AK15="","",SUM(AK13:AK15))</f>
        <v>241890.14100000003</v>
      </c>
      <c r="AL22" s="154" t="str">
        <f t="shared" si="38"/>
        <v/>
      </c>
      <c r="AM22" s="52" t="str">
        <f t="shared" si="1"/>
        <v/>
      </c>
      <c r="AO22" s="125">
        <f t="shared" si="2"/>
        <v>2.2188383886890319</v>
      </c>
      <c r="AP22" s="157">
        <f t="shared" si="3"/>
        <v>2.0914214351067524</v>
      </c>
      <c r="AQ22" s="157">
        <f t="shared" si="4"/>
        <v>2.0806401653298372</v>
      </c>
      <c r="AR22" s="157">
        <f t="shared" si="5"/>
        <v>2.461963331890169</v>
      </c>
      <c r="AS22" s="157">
        <f t="shared" si="6"/>
        <v>2.5341007220888607</v>
      </c>
      <c r="AT22" s="157">
        <f t="shared" si="7"/>
        <v>2.6238920359321978</v>
      </c>
      <c r="AU22" s="157">
        <f t="shared" si="8"/>
        <v>2.5210378252334538</v>
      </c>
      <c r="AV22" s="157">
        <f t="shared" si="9"/>
        <v>2.5452176000846425</v>
      </c>
      <c r="AW22" s="157">
        <f t="shared" si="10"/>
        <v>2.7757012940097461</v>
      </c>
      <c r="AX22" s="157">
        <f t="shared" si="11"/>
        <v>2.852636870255294</v>
      </c>
      <c r="AY22" s="157">
        <f t="shared" si="12"/>
        <v>2.7021473464494807</v>
      </c>
      <c r="AZ22" s="157">
        <f t="shared" si="13"/>
        <v>2.9082210425011565</v>
      </c>
      <c r="BA22" s="157">
        <f t="shared" si="14"/>
        <v>2.8686093250975446</v>
      </c>
      <c r="BB22" s="157">
        <f t="shared" si="15"/>
        <v>2.8170014025360297</v>
      </c>
      <c r="BC22" s="157">
        <f t="shared" si="15"/>
        <v>2.8207588294706949</v>
      </c>
      <c r="BD22" s="157">
        <f t="shared" si="16"/>
        <v>2.7527309250731862</v>
      </c>
      <c r="BE22" s="157" t="str">
        <f t="shared" si="17"/>
        <v/>
      </c>
      <c r="BF22" s="52" t="str">
        <f t="shared" si="18"/>
        <v/>
      </c>
      <c r="BI22" s="105"/>
    </row>
    <row r="23" spans="1:61" ht="20.100000000000001" customHeight="1" thickBot="1">
      <c r="A23" s="122" t="s">
        <v>87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N23" si="39">SUM(E16:E18)</f>
        <v>786527.00999999943</v>
      </c>
      <c r="F23" s="155">
        <f t="shared" si="39"/>
        <v>786761.36999999953</v>
      </c>
      <c r="G23" s="155">
        <f t="shared" si="39"/>
        <v>751398.26999999967</v>
      </c>
      <c r="H23" s="155">
        <f t="shared" si="39"/>
        <v>756727.27000000025</v>
      </c>
      <c r="I23" s="155">
        <f t="shared" si="39"/>
        <v>858528.7000000003</v>
      </c>
      <c r="J23" s="155">
        <f t="shared" si="39"/>
        <v>762076.04</v>
      </c>
      <c r="K23" s="155">
        <f t="shared" si="39"/>
        <v>809163.8199999996</v>
      </c>
      <c r="L23" s="155">
        <f t="shared" si="39"/>
        <v>868724.61000000057</v>
      </c>
      <c r="M23" s="155">
        <f t="shared" si="39"/>
        <v>852537.59000000043</v>
      </c>
      <c r="N23" s="155">
        <f t="shared" si="39"/>
        <v>855018.950000001</v>
      </c>
      <c r="O23" s="155">
        <f t="shared" ref="O23" si="40">SUM(O16:O18)</f>
        <v>779776.2899999998</v>
      </c>
      <c r="P23" s="155">
        <f>IF(P18="","",SUM(P16:P18))</f>
        <v>851433.13999999978</v>
      </c>
      <c r="Q23" s="155">
        <f t="shared" ref="Q23:R23" si="41">IF(Q18="","",SUM(Q16:Q18))</f>
        <v>822803.03000000061</v>
      </c>
      <c r="R23" s="155" t="str">
        <f t="shared" si="41"/>
        <v/>
      </c>
      <c r="S23" s="55" t="str">
        <f>IF(R23="","",(R23-Q23)/Q23)</f>
        <v/>
      </c>
      <c r="U23" s="110" t="s">
        <v>87</v>
      </c>
      <c r="V23" s="196">
        <f t="shared" ref="V23:AH23" si="42">SUM(V16:V18)</f>
        <v>189279.87400000004</v>
      </c>
      <c r="W23" s="155">
        <f t="shared" si="42"/>
        <v>206246.13400000002</v>
      </c>
      <c r="X23" s="155">
        <f t="shared" si="42"/>
        <v>227564.73100000003</v>
      </c>
      <c r="Y23" s="155">
        <f t="shared" si="42"/>
        <v>223989.65199999989</v>
      </c>
      <c r="Z23" s="155">
        <f t="shared" si="42"/>
        <v>227828.40799999997</v>
      </c>
      <c r="AA23" s="155">
        <f t="shared" si="42"/>
        <v>223073.37500000009</v>
      </c>
      <c r="AB23" s="155">
        <f t="shared" si="42"/>
        <v>229063.12599999984</v>
      </c>
      <c r="AC23" s="155">
        <f t="shared" si="42"/>
        <v>242707.26199999999</v>
      </c>
      <c r="AD23" s="155">
        <f t="shared" si="42"/>
        <v>240093.19299999997</v>
      </c>
      <c r="AE23" s="155">
        <f t="shared" si="42"/>
        <v>243753.495</v>
      </c>
      <c r="AF23" s="155">
        <f t="shared" si="42"/>
        <v>257072.85799999989</v>
      </c>
      <c r="AG23" s="155">
        <f t="shared" si="42"/>
        <v>256615.4160000002</v>
      </c>
      <c r="AH23" s="155">
        <f t="shared" si="42"/>
        <v>264469.51299999969</v>
      </c>
      <c r="AI23" s="155">
        <f t="shared" ref="AI23" si="43">SUM(AI16:AI18)</f>
        <v>243824.8679999999</v>
      </c>
      <c r="AJ23" s="155">
        <f>IF(AJ18="","",SUM(AJ16:AJ18))</f>
        <v>267881.39899999992</v>
      </c>
      <c r="AK23" s="155">
        <f t="shared" ref="AK23:AL23" si="44">IF(AK18="","",SUM(AK16:AK18))</f>
        <v>259141.20199999996</v>
      </c>
      <c r="AL23" s="155" t="str">
        <f t="shared" si="44"/>
        <v/>
      </c>
      <c r="AM23" s="55" t="str">
        <f t="shared" si="1"/>
        <v/>
      </c>
      <c r="AO23" s="126">
        <f>(V23/B23)*10</f>
        <v>2.5983068713923734</v>
      </c>
      <c r="AP23" s="158">
        <f>(W23/C23)*10</f>
        <v>2.3757143100519302</v>
      </c>
      <c r="AQ23" s="158">
        <f t="shared" ref="AQ23:BC23" si="45">IF(X18="","",(X23/D23)*10)</f>
        <v>2.363592154138149</v>
      </c>
      <c r="AR23" s="158">
        <f t="shared" si="45"/>
        <v>2.8478316593348785</v>
      </c>
      <c r="AS23" s="158">
        <f t="shared" si="45"/>
        <v>2.895775220890676</v>
      </c>
      <c r="AT23" s="158">
        <f t="shared" si="45"/>
        <v>2.9687767979556323</v>
      </c>
      <c r="AU23" s="158">
        <f t="shared" si="45"/>
        <v>3.0270235404625998</v>
      </c>
      <c r="AV23" s="158">
        <f t="shared" si="45"/>
        <v>2.8270139600458304</v>
      </c>
      <c r="AW23" s="158">
        <f t="shared" si="45"/>
        <v>3.1505149144959335</v>
      </c>
      <c r="AX23" s="158">
        <f t="shared" si="45"/>
        <v>3.012412183728137</v>
      </c>
      <c r="AY23" s="158">
        <f t="shared" si="45"/>
        <v>2.9591985197702608</v>
      </c>
      <c r="AZ23" s="158">
        <f t="shared" si="45"/>
        <v>3.0100187840397759</v>
      </c>
      <c r="BA23" s="158">
        <f t="shared" si="45"/>
        <v>3.0931421227564533</v>
      </c>
      <c r="BB23" s="158">
        <f t="shared" si="45"/>
        <v>3.126856652694582</v>
      </c>
      <c r="BC23" s="158">
        <f t="shared" si="45"/>
        <v>3.1462411599341786</v>
      </c>
      <c r="BD23" s="158">
        <f>IF(AK18="","",(AK23/Q23)*10)</f>
        <v>3.1494925583830162</v>
      </c>
      <c r="BE23" s="158" t="str">
        <f t="shared" si="17"/>
        <v/>
      </c>
      <c r="BF23" s="55" t="str">
        <f t="shared" si="18"/>
        <v/>
      </c>
      <c r="BI23" s="105"/>
    </row>
    <row r="24" spans="1:61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BI24" s="105"/>
    </row>
    <row r="25" spans="1:61" ht="15.75" thickBot="1">
      <c r="S25" s="107" t="s">
        <v>1</v>
      </c>
      <c r="AM25" s="284">
        <v>1000</v>
      </c>
      <c r="BF25" s="284" t="s">
        <v>46</v>
      </c>
      <c r="BI25" s="105"/>
    </row>
    <row r="26" spans="1:61" ht="20.100000000000001" customHeight="1">
      <c r="A26" s="420" t="s">
        <v>2</v>
      </c>
      <c r="B26" s="455" t="s">
        <v>71</v>
      </c>
      <c r="C26" s="450"/>
      <c r="D26" s="450"/>
      <c r="E26" s="450"/>
      <c r="F26" s="450"/>
      <c r="G26" s="450"/>
      <c r="H26" s="450"/>
      <c r="I26" s="450"/>
      <c r="J26" s="450"/>
      <c r="K26" s="450"/>
      <c r="L26" s="450"/>
      <c r="M26" s="450"/>
      <c r="N26" s="450"/>
      <c r="O26" s="450"/>
      <c r="P26" s="450"/>
      <c r="Q26" s="450"/>
      <c r="R26" s="450"/>
      <c r="S26" s="452" t="s">
        <v>146</v>
      </c>
      <c r="U26" s="456" t="s">
        <v>3</v>
      </c>
      <c r="V26" s="449" t="s">
        <v>71</v>
      </c>
      <c r="W26" s="450"/>
      <c r="X26" s="450"/>
      <c r="Y26" s="450"/>
      <c r="Z26" s="450"/>
      <c r="AA26" s="450"/>
      <c r="AB26" s="450"/>
      <c r="AC26" s="450"/>
      <c r="AD26" s="450"/>
      <c r="AE26" s="450"/>
      <c r="AF26" s="450"/>
      <c r="AG26" s="450"/>
      <c r="AH26" s="450"/>
      <c r="AI26" s="450"/>
      <c r="AJ26" s="450"/>
      <c r="AK26" s="450"/>
      <c r="AL26" s="451"/>
      <c r="AM26" s="452" t="s">
        <v>146</v>
      </c>
      <c r="AO26" s="449" t="s">
        <v>71</v>
      </c>
      <c r="AP26" s="450"/>
      <c r="AQ26" s="450"/>
      <c r="AR26" s="450"/>
      <c r="AS26" s="450"/>
      <c r="AT26" s="450"/>
      <c r="AU26" s="450"/>
      <c r="AV26" s="450"/>
      <c r="AW26" s="450"/>
      <c r="AX26" s="450"/>
      <c r="AY26" s="450"/>
      <c r="AZ26" s="450"/>
      <c r="BA26" s="450"/>
      <c r="BB26" s="450"/>
      <c r="BC26" s="450"/>
      <c r="BD26" s="450"/>
      <c r="BE26" s="451"/>
      <c r="BF26" s="452" t="str">
        <f>AM26</f>
        <v>D       2026/2025</v>
      </c>
      <c r="BI26" s="105"/>
    </row>
    <row r="27" spans="1:61" ht="20.100000000000001" customHeight="1" thickBot="1">
      <c r="A27" s="454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2">
        <v>2020</v>
      </c>
      <c r="M27" s="262">
        <v>2021</v>
      </c>
      <c r="N27" s="262">
        <v>2022</v>
      </c>
      <c r="O27" s="262">
        <v>2023</v>
      </c>
      <c r="P27" s="262">
        <v>2024</v>
      </c>
      <c r="Q27" s="262">
        <v>2025</v>
      </c>
      <c r="R27" s="262">
        <v>2026</v>
      </c>
      <c r="S27" s="453"/>
      <c r="U27" s="457"/>
      <c r="V27" s="25">
        <v>2010</v>
      </c>
      <c r="W27" s="135">
        <v>2011</v>
      </c>
      <c r="X27" s="135">
        <v>2012</v>
      </c>
      <c r="Y27" s="135">
        <v>2013</v>
      </c>
      <c r="Z27" s="135">
        <v>2014</v>
      </c>
      <c r="AA27" s="135">
        <v>2015</v>
      </c>
      <c r="AB27" s="135">
        <v>2016</v>
      </c>
      <c r="AC27" s="135">
        <v>2017</v>
      </c>
      <c r="AD27" s="135">
        <v>2018</v>
      </c>
      <c r="AE27" s="135">
        <v>2019</v>
      </c>
      <c r="AF27" s="135">
        <v>2020</v>
      </c>
      <c r="AG27" s="135">
        <v>2021</v>
      </c>
      <c r="AH27" s="135">
        <v>2022</v>
      </c>
      <c r="AI27" s="135">
        <v>2023</v>
      </c>
      <c r="AJ27" s="135">
        <v>2024</v>
      </c>
      <c r="AK27" s="135">
        <v>2025</v>
      </c>
      <c r="AL27" s="133">
        <v>2026</v>
      </c>
      <c r="AM27" s="453"/>
      <c r="AO27" s="25">
        <v>2010</v>
      </c>
      <c r="AP27" s="135">
        <v>2011</v>
      </c>
      <c r="AQ27" s="135">
        <v>2012</v>
      </c>
      <c r="AR27" s="135">
        <v>2013</v>
      </c>
      <c r="AS27" s="135">
        <v>2014</v>
      </c>
      <c r="AT27" s="135">
        <v>2015</v>
      </c>
      <c r="AU27" s="135">
        <v>2016</v>
      </c>
      <c r="AV27" s="135">
        <v>2017</v>
      </c>
      <c r="AW27" s="176">
        <v>2018</v>
      </c>
      <c r="AX27" s="135">
        <v>2019</v>
      </c>
      <c r="AY27" s="135">
        <v>2020</v>
      </c>
      <c r="AZ27" s="135">
        <v>2021</v>
      </c>
      <c r="BA27" s="135">
        <v>2022</v>
      </c>
      <c r="BB27" s="135">
        <v>2023</v>
      </c>
      <c r="BC27" s="135">
        <v>2024</v>
      </c>
      <c r="BD27" s="135">
        <v>2025</v>
      </c>
      <c r="BE27" s="133">
        <v>2026</v>
      </c>
      <c r="BF27" s="453"/>
      <c r="BI27" s="105"/>
    </row>
    <row r="28" spans="1:61" ht="3" customHeight="1" thickBot="1">
      <c r="A28" s="286" t="s">
        <v>88</v>
      </c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7"/>
      <c r="U28" s="286"/>
      <c r="V28" s="288">
        <v>2010</v>
      </c>
      <c r="W28" s="288">
        <v>2011</v>
      </c>
      <c r="X28" s="288">
        <v>2012</v>
      </c>
      <c r="Y28" s="288"/>
      <c r="Z28" s="288"/>
      <c r="AA28" s="288"/>
      <c r="AB28" s="288"/>
      <c r="AC28" s="288"/>
      <c r="AD28" s="285"/>
      <c r="AE28" s="285"/>
      <c r="AF28" s="285"/>
      <c r="AG28" s="285"/>
      <c r="AH28" s="285"/>
      <c r="AI28" s="285"/>
      <c r="AJ28" s="285"/>
      <c r="AK28" s="285"/>
      <c r="AL28" s="288"/>
      <c r="AM28" s="289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7"/>
      <c r="BI28" s="105"/>
    </row>
    <row r="29" spans="1:61" ht="20.100000000000001" customHeight="1">
      <c r="A29" s="120" t="s">
        <v>72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53">
        <v>97718.039999999979</v>
      </c>
      <c r="P29" s="153">
        <v>99971.109999999986</v>
      </c>
      <c r="Q29" s="153">
        <v>113553.34999999995</v>
      </c>
      <c r="R29" s="153">
        <v>90368.36000000003</v>
      </c>
      <c r="S29" s="61">
        <f t="shared" ref="S29:S45" si="46">IF(R29="","",(R29-Q29)/Q29)</f>
        <v>-0.20417706743129929</v>
      </c>
      <c r="U29" s="109" t="s">
        <v>72</v>
      </c>
      <c r="V29" s="39">
        <v>23270.865999999998</v>
      </c>
      <c r="W29" s="153">
        <v>22495.121000000003</v>
      </c>
      <c r="X29" s="153">
        <v>24799.759999999984</v>
      </c>
      <c r="Y29" s="153">
        <v>25615.480000000018</v>
      </c>
      <c r="Z29" s="153">
        <v>29400.613000000012</v>
      </c>
      <c r="AA29" s="153">
        <v>25803.076000000012</v>
      </c>
      <c r="AB29" s="153">
        <v>26846.136999999999</v>
      </c>
      <c r="AC29" s="153">
        <v>26379.177</v>
      </c>
      <c r="AD29" s="153">
        <v>31298.861000000001</v>
      </c>
      <c r="AE29" s="153">
        <v>31619.378999999994</v>
      </c>
      <c r="AF29" s="153">
        <v>28181.773000000012</v>
      </c>
      <c r="AG29" s="153">
        <v>29969.556000000044</v>
      </c>
      <c r="AH29" s="153">
        <v>27448.124000000014</v>
      </c>
      <c r="AI29" s="153">
        <v>27409.352000000024</v>
      </c>
      <c r="AJ29" s="153">
        <v>29052.251999999982</v>
      </c>
      <c r="AK29" s="153">
        <v>30523.398000000034</v>
      </c>
      <c r="AL29" s="112">
        <v>26040.22900000001</v>
      </c>
      <c r="AM29" s="61">
        <f>(AL29-AK29)/AK29</f>
        <v>-0.14687647161695491</v>
      </c>
      <c r="AO29" s="197">
        <f t="shared" ref="AO29:AO38" si="47">(V29/B29)*10</f>
        <v>2.7191842704023532</v>
      </c>
      <c r="AP29" s="156">
        <f t="shared" ref="AP29:AP38" si="48">(W29/C29)*10</f>
        <v>2.7800309700828514</v>
      </c>
      <c r="AQ29" s="156">
        <f t="shared" ref="AQ29:AQ38" si="49">(X29/D29)*10</f>
        <v>1.9785027216642543</v>
      </c>
      <c r="AR29" s="156">
        <f t="shared" ref="AR29:AR38" si="50">(Y29/E29)*10</f>
        <v>2.1318199900464254</v>
      </c>
      <c r="AS29" s="156">
        <f t="shared" ref="AS29:AS38" si="51">(Z29/F29)*10</f>
        <v>2.8836241613634588</v>
      </c>
      <c r="AT29" s="156">
        <f t="shared" ref="AT29:AT38" si="52">(AA29/G29)*10</f>
        <v>2.8113968285340656</v>
      </c>
      <c r="AU29" s="156">
        <f t="shared" ref="AU29:AU38" si="53">(AB29/H29)*10</f>
        <v>2.849648832409958</v>
      </c>
      <c r="AV29" s="156">
        <f t="shared" ref="AV29:AV38" si="54">(AC29/I29)*10</f>
        <v>2.7402501496381166</v>
      </c>
      <c r="AW29" s="156">
        <f t="shared" ref="AW29:AW38" si="55">(AD29/J29)*10</f>
        <v>2.5088253749107055</v>
      </c>
      <c r="AX29" s="156">
        <f t="shared" ref="AX29:AX38" si="56">(AE29/K29)*10</f>
        <v>2.713367743379365</v>
      </c>
      <c r="AY29" s="156">
        <f t="shared" ref="AY29:AY38" si="57">(AF29/L29)*10</f>
        <v>2.7634057686437541</v>
      </c>
      <c r="AZ29" s="156">
        <f t="shared" ref="AZ29:AZ38" si="58">(AG29/M29)*10</f>
        <v>2.8185167159702846</v>
      </c>
      <c r="BA29" s="156">
        <f t="shared" ref="BA29:BA38" si="59">(AH29/N29)*10</f>
        <v>2.7810398942869212</v>
      </c>
      <c r="BB29" s="156">
        <f t="shared" ref="BB29:BB38" si="60">(AI29/O29)*10</f>
        <v>2.8049428744170504</v>
      </c>
      <c r="BC29" s="156">
        <f t="shared" ref="BC29:BC38" si="61">(AJ29/P29)*10</f>
        <v>2.9060647621097724</v>
      </c>
      <c r="BD29" s="156">
        <f t="shared" ref="BD29:BD38" si="62">(AK29/Q29)*10</f>
        <v>2.6880226783269756</v>
      </c>
      <c r="BE29" s="156">
        <f t="shared" ref="BE29" si="63">(AL29/R29)*10</f>
        <v>2.8815648530082876</v>
      </c>
      <c r="BF29" s="61">
        <f t="shared" ref="BF29:BF42" si="64">IF(BE29="","",(BE29-BD29)/BD29)</f>
        <v>7.2001689659021983E-2</v>
      </c>
      <c r="BI29" s="105"/>
    </row>
    <row r="30" spans="1:61" ht="20.100000000000001" customHeight="1">
      <c r="A30" s="121" t="s">
        <v>73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54">
        <v>99149.019999999931</v>
      </c>
      <c r="P30" s="154">
        <v>116909.73000000004</v>
      </c>
      <c r="Q30" s="154">
        <v>130686.72000000003</v>
      </c>
      <c r="R30" s="154"/>
      <c r="S30" s="52" t="str">
        <f t="shared" si="46"/>
        <v/>
      </c>
      <c r="U30" s="109" t="s">
        <v>73</v>
      </c>
      <c r="V30" s="19">
        <v>24769.378999999986</v>
      </c>
      <c r="W30" s="154">
        <v>26090.180999999997</v>
      </c>
      <c r="X30" s="154">
        <v>26845.964000000011</v>
      </c>
      <c r="Y30" s="154">
        <v>29407.368999999981</v>
      </c>
      <c r="Z30" s="154">
        <v>29868.044999999998</v>
      </c>
      <c r="AA30" s="154">
        <v>27835.92599999997</v>
      </c>
      <c r="AB30" s="154">
        <v>29206.410000000018</v>
      </c>
      <c r="AC30" s="154">
        <v>26234.001999999982</v>
      </c>
      <c r="AD30" s="154">
        <v>31644.39</v>
      </c>
      <c r="AE30" s="154">
        <v>32055.040000000023</v>
      </c>
      <c r="AF30" s="154">
        <v>26905.675000000007</v>
      </c>
      <c r="AG30" s="154">
        <v>29964.09199999999</v>
      </c>
      <c r="AH30" s="154">
        <v>30612.233000000022</v>
      </c>
      <c r="AI30" s="154">
        <v>27807.31499999997</v>
      </c>
      <c r="AJ30" s="154">
        <v>32092.275999999983</v>
      </c>
      <c r="AK30" s="154">
        <v>32076.341999999986</v>
      </c>
      <c r="AL30" s="119"/>
      <c r="AM30" s="52" t="str">
        <f t="shared" ref="AM30:AM45" si="65">IF(AL30="","",(AL30-AK30)/AK30)</f>
        <v/>
      </c>
      <c r="AO30" s="198">
        <f t="shared" si="47"/>
        <v>2.7879398375187985</v>
      </c>
      <c r="AP30" s="157">
        <f t="shared" si="48"/>
        <v>2.0427271510143492</v>
      </c>
      <c r="AQ30" s="157">
        <f t="shared" si="49"/>
        <v>2.0896835533292704</v>
      </c>
      <c r="AR30" s="157">
        <f t="shared" si="50"/>
        <v>1.9668833753855519</v>
      </c>
      <c r="AS30" s="157">
        <f t="shared" si="51"/>
        <v>2.7208012815111413</v>
      </c>
      <c r="AT30" s="157">
        <f t="shared" si="52"/>
        <v>2.8186535496385967</v>
      </c>
      <c r="AU30" s="157">
        <f t="shared" si="53"/>
        <v>2.5500559099287456</v>
      </c>
      <c r="AV30" s="157">
        <f t="shared" si="54"/>
        <v>2.5589202711163801</v>
      </c>
      <c r="AW30" s="157">
        <f t="shared" si="55"/>
        <v>2.135369876877645</v>
      </c>
      <c r="AX30" s="157">
        <f t="shared" si="56"/>
        <v>2.795967218099392</v>
      </c>
      <c r="AY30" s="157">
        <f t="shared" si="57"/>
        <v>2.5867100565456687</v>
      </c>
      <c r="AZ30" s="157">
        <f t="shared" si="58"/>
        <v>2.702163825618805</v>
      </c>
      <c r="BA30" s="157">
        <f t="shared" si="59"/>
        <v>2.8538574514087225</v>
      </c>
      <c r="BB30" s="157">
        <f t="shared" si="60"/>
        <v>2.8045980686445504</v>
      </c>
      <c r="BC30" s="157">
        <f t="shared" si="61"/>
        <v>2.745047482360961</v>
      </c>
      <c r="BD30" s="157">
        <f t="shared" si="62"/>
        <v>2.4544454096024433</v>
      </c>
      <c r="BE30" s="157" t="str">
        <f t="shared" ref="BE30:BE38" si="66">IF(AL30="","",(AL30/R30)*10)</f>
        <v/>
      </c>
      <c r="BF30" s="52" t="str">
        <f t="shared" si="64"/>
        <v/>
      </c>
      <c r="BI30" s="105"/>
    </row>
    <row r="31" spans="1:61" ht="20.100000000000001" customHeight="1">
      <c r="A31" s="121" t="s">
        <v>74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54">
        <v>137733.08000000005</v>
      </c>
      <c r="P31" s="154">
        <v>135113.56000000003</v>
      </c>
      <c r="Q31" s="154">
        <v>138721.73000000001</v>
      </c>
      <c r="R31" s="154"/>
      <c r="S31" s="52" t="str">
        <f t="shared" si="46"/>
        <v/>
      </c>
      <c r="U31" s="109" t="s">
        <v>74</v>
      </c>
      <c r="V31" s="19">
        <v>34176.324999999983</v>
      </c>
      <c r="W31" s="154">
        <v>30181.553999999996</v>
      </c>
      <c r="X31" s="154">
        <v>34669.633000000002</v>
      </c>
      <c r="Y31" s="154">
        <v>29423.860999999994</v>
      </c>
      <c r="Z31" s="154">
        <v>29544.088000000018</v>
      </c>
      <c r="AA31" s="154">
        <v>34831.201999999983</v>
      </c>
      <c r="AB31" s="154">
        <v>34959.243999999999</v>
      </c>
      <c r="AC31" s="154">
        <v>36752.83499999997</v>
      </c>
      <c r="AD31" s="154">
        <v>36699.917000000001</v>
      </c>
      <c r="AE31" s="154">
        <v>35665.698999999964</v>
      </c>
      <c r="AF31" s="154">
        <v>30966.271999999997</v>
      </c>
      <c r="AG31" s="154">
        <v>41575.407999999974</v>
      </c>
      <c r="AH31" s="154">
        <v>38835.720000000016</v>
      </c>
      <c r="AI31" s="154">
        <v>38540.090000000004</v>
      </c>
      <c r="AJ31" s="154">
        <v>34052.203999999998</v>
      </c>
      <c r="AK31" s="154">
        <v>34299.871999999981</v>
      </c>
      <c r="AL31" s="119"/>
      <c r="AM31" s="52" t="str">
        <f t="shared" si="65"/>
        <v/>
      </c>
      <c r="AO31" s="198">
        <f t="shared" si="47"/>
        <v>2.0964781146598703</v>
      </c>
      <c r="AP31" s="157">
        <f t="shared" si="48"/>
        <v>2.4308336581123937</v>
      </c>
      <c r="AQ31" s="157">
        <f t="shared" si="49"/>
        <v>1.9152653234034593</v>
      </c>
      <c r="AR31" s="157">
        <f t="shared" si="50"/>
        <v>2.2929730300085991</v>
      </c>
      <c r="AS31" s="157">
        <f t="shared" si="51"/>
        <v>2.7059927155303445</v>
      </c>
      <c r="AT31" s="157">
        <f t="shared" si="52"/>
        <v>2.7063088774745574</v>
      </c>
      <c r="AU31" s="157">
        <f t="shared" si="53"/>
        <v>2.0927770392969895</v>
      </c>
      <c r="AV31" s="157">
        <f t="shared" si="54"/>
        <v>2.8047938509619263</v>
      </c>
      <c r="AW31" s="157">
        <f t="shared" si="55"/>
        <v>2.691589892008329</v>
      </c>
      <c r="AX31" s="157">
        <f t="shared" si="56"/>
        <v>2.7142155595131729</v>
      </c>
      <c r="AY31" s="157">
        <f t="shared" si="57"/>
        <v>2.6248636127218381</v>
      </c>
      <c r="AZ31" s="157">
        <f t="shared" si="58"/>
        <v>2.6944911272557897</v>
      </c>
      <c r="BA31" s="157">
        <f t="shared" si="59"/>
        <v>2.8176742788291529</v>
      </c>
      <c r="BB31" s="157">
        <f t="shared" si="60"/>
        <v>2.7981723780518082</v>
      </c>
      <c r="BC31" s="157">
        <f t="shared" si="61"/>
        <v>2.5202654715041177</v>
      </c>
      <c r="BD31" s="157">
        <f t="shared" si="62"/>
        <v>2.4725666267281974</v>
      </c>
      <c r="BE31" s="157" t="str">
        <f t="shared" si="66"/>
        <v/>
      </c>
      <c r="BF31" s="52" t="str">
        <f t="shared" si="64"/>
        <v/>
      </c>
      <c r="BI31" s="105"/>
    </row>
    <row r="32" spans="1:61" ht="20.100000000000001" customHeight="1">
      <c r="A32" s="121" t="s">
        <v>75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54">
        <v>116649.26000000007</v>
      </c>
      <c r="P32" s="154">
        <v>147483.00000000003</v>
      </c>
      <c r="Q32" s="154">
        <v>146612.74999999988</v>
      </c>
      <c r="R32" s="154"/>
      <c r="S32" s="52" t="str">
        <f t="shared" si="46"/>
        <v/>
      </c>
      <c r="U32" s="109" t="s">
        <v>75</v>
      </c>
      <c r="V32" s="19">
        <v>29571.834999999992</v>
      </c>
      <c r="W32" s="154">
        <v>27556.182000000004</v>
      </c>
      <c r="X32" s="154">
        <v>27462.67</v>
      </c>
      <c r="Y32" s="154">
        <v>33693.252999999975</v>
      </c>
      <c r="Z32" s="154">
        <v>31434.276000000013</v>
      </c>
      <c r="AA32" s="154">
        <v>35272.59899999998</v>
      </c>
      <c r="AB32" s="154">
        <v>32738.878999999994</v>
      </c>
      <c r="AC32" s="154">
        <v>32002.925999999999</v>
      </c>
      <c r="AD32" s="154">
        <v>37177.171999999999</v>
      </c>
      <c r="AE32" s="154">
        <v>34138.758999999991</v>
      </c>
      <c r="AF32" s="154">
        <v>27197.232999999986</v>
      </c>
      <c r="AG32" s="154">
        <v>36264.787000000062</v>
      </c>
      <c r="AH32" s="154">
        <v>35088.123000000021</v>
      </c>
      <c r="AI32" s="154">
        <v>31355.767000000014</v>
      </c>
      <c r="AJ32" s="154">
        <v>35430.792000000016</v>
      </c>
      <c r="AK32" s="154">
        <v>35349.999000000033</v>
      </c>
      <c r="AL32" s="119"/>
      <c r="AM32" s="52" t="str">
        <f t="shared" si="65"/>
        <v/>
      </c>
      <c r="AO32" s="198">
        <f t="shared" si="47"/>
        <v>2.2914270225780289</v>
      </c>
      <c r="AP32" s="157">
        <f t="shared" si="48"/>
        <v>1.9145717289185553</v>
      </c>
      <c r="AQ32" s="157">
        <f t="shared" si="49"/>
        <v>2.1035922277296368</v>
      </c>
      <c r="AR32" s="157">
        <f t="shared" si="50"/>
        <v>2.004869476200021</v>
      </c>
      <c r="AS32" s="157">
        <f t="shared" si="51"/>
        <v>2.7051742263548508</v>
      </c>
      <c r="AT32" s="157">
        <f t="shared" si="52"/>
        <v>2.7930772105810764</v>
      </c>
      <c r="AU32" s="157">
        <f t="shared" si="53"/>
        <v>2.0109938298336294</v>
      </c>
      <c r="AV32" s="157">
        <f t="shared" si="54"/>
        <v>2.3678384891138591</v>
      </c>
      <c r="AW32" s="157">
        <f t="shared" si="55"/>
        <v>2.2640842936783332</v>
      </c>
      <c r="AX32" s="157">
        <f t="shared" si="56"/>
        <v>2.578341806144997</v>
      </c>
      <c r="AY32" s="157">
        <f t="shared" si="57"/>
        <v>2.6090495071464521</v>
      </c>
      <c r="AZ32" s="157">
        <f t="shared" si="58"/>
        <v>2.6516092544009791</v>
      </c>
      <c r="BA32" s="157">
        <f t="shared" si="59"/>
        <v>2.6528187763991968</v>
      </c>
      <c r="BB32" s="157">
        <f t="shared" si="60"/>
        <v>2.6880382267319995</v>
      </c>
      <c r="BC32" s="157">
        <f t="shared" si="61"/>
        <v>2.4023644759056979</v>
      </c>
      <c r="BD32" s="157">
        <f t="shared" si="62"/>
        <v>2.4111135627699545</v>
      </c>
      <c r="BE32" s="157" t="str">
        <f t="shared" si="66"/>
        <v/>
      </c>
      <c r="BF32" s="52" t="str">
        <f t="shared" si="64"/>
        <v/>
      </c>
      <c r="BI32" s="105"/>
    </row>
    <row r="33" spans="1:61" ht="20.100000000000001" customHeight="1">
      <c r="A33" s="121" t="s">
        <v>76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54">
        <v>128808.54999999996</v>
      </c>
      <c r="P33" s="154">
        <v>152707.31</v>
      </c>
      <c r="Q33" s="154">
        <v>149186.7000000001</v>
      </c>
      <c r="R33" s="154"/>
      <c r="S33" s="52" t="str">
        <f t="shared" si="46"/>
        <v/>
      </c>
      <c r="U33" s="109" t="s">
        <v>76</v>
      </c>
      <c r="V33" s="19">
        <v>29004.790999999972</v>
      </c>
      <c r="W33" s="154">
        <v>32396.498</v>
      </c>
      <c r="X33" s="154">
        <v>31705.719999999998</v>
      </c>
      <c r="Y33" s="154">
        <v>31122.389999999996</v>
      </c>
      <c r="Z33" s="154">
        <v>31058.100000000006</v>
      </c>
      <c r="AA33" s="154">
        <v>31539.86900000001</v>
      </c>
      <c r="AB33" s="154">
        <v>33068.363999999994</v>
      </c>
      <c r="AC33" s="154">
        <v>35573.933999999957</v>
      </c>
      <c r="AD33" s="154">
        <v>34606.108999999997</v>
      </c>
      <c r="AE33" s="154">
        <v>36493.042000000009</v>
      </c>
      <c r="AF33" s="154">
        <v>28939.759999999998</v>
      </c>
      <c r="AG33" s="154">
        <v>35107.968000000023</v>
      </c>
      <c r="AH33" s="154">
        <v>34502.495999999999</v>
      </c>
      <c r="AI33" s="154">
        <v>34636.10500000001</v>
      </c>
      <c r="AJ33" s="154">
        <v>36279.495000000017</v>
      </c>
      <c r="AK33" s="154">
        <v>37899.821000000018</v>
      </c>
      <c r="AL33" s="119"/>
      <c r="AM33" s="52" t="str">
        <f t="shared" si="65"/>
        <v/>
      </c>
      <c r="AO33" s="198">
        <f t="shared" si="47"/>
        <v>2.4552842575993914</v>
      </c>
      <c r="AP33" s="157">
        <f t="shared" si="48"/>
        <v>2.2012427902355096</v>
      </c>
      <c r="AQ33" s="157">
        <f t="shared" si="49"/>
        <v>1.8923654382954234</v>
      </c>
      <c r="AR33" s="157">
        <f t="shared" si="50"/>
        <v>2.3594416740317734</v>
      </c>
      <c r="AS33" s="157">
        <f t="shared" si="51"/>
        <v>2.6818729356906932</v>
      </c>
      <c r="AT33" s="157">
        <f t="shared" si="52"/>
        <v>2.7474026310017368</v>
      </c>
      <c r="AU33" s="157">
        <f t="shared" si="53"/>
        <v>2.3909894211379137</v>
      </c>
      <c r="AV33" s="157">
        <f t="shared" si="54"/>
        <v>2.6441904855347453</v>
      </c>
      <c r="AW33" s="157">
        <f t="shared" si="55"/>
        <v>2.4025006171809284</v>
      </c>
      <c r="AX33" s="157">
        <f t="shared" si="56"/>
        <v>2.5432874794546838</v>
      </c>
      <c r="AY33" s="157">
        <f t="shared" si="57"/>
        <v>2.5567507968930014</v>
      </c>
      <c r="AZ33" s="157">
        <f t="shared" si="58"/>
        <v>2.7072195800906469</v>
      </c>
      <c r="BA33" s="157">
        <f t="shared" si="59"/>
        <v>2.6754694876637215</v>
      </c>
      <c r="BB33" s="157">
        <f t="shared" si="60"/>
        <v>2.6889600884413358</v>
      </c>
      <c r="BC33" s="157">
        <f t="shared" si="61"/>
        <v>2.3757536558007613</v>
      </c>
      <c r="BD33" s="157">
        <f t="shared" si="62"/>
        <v>2.5404289390408117</v>
      </c>
      <c r="BE33" s="157" t="str">
        <f t="shared" si="66"/>
        <v/>
      </c>
      <c r="BF33" s="52" t="str">
        <f t="shared" si="64"/>
        <v/>
      </c>
      <c r="BI33" s="105"/>
    </row>
    <row r="34" spans="1:61" ht="20.100000000000001" customHeight="1">
      <c r="A34" s="121" t="s">
        <v>77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54">
        <v>127966.80999999991</v>
      </c>
      <c r="P34" s="154">
        <v>136448.87999999992</v>
      </c>
      <c r="Q34" s="154">
        <v>132271.41000000012</v>
      </c>
      <c r="R34" s="154"/>
      <c r="S34" s="52" t="str">
        <f t="shared" si="46"/>
        <v/>
      </c>
      <c r="U34" s="109" t="s">
        <v>77</v>
      </c>
      <c r="V34" s="19">
        <v>28421.635000000002</v>
      </c>
      <c r="W34" s="154">
        <v>31101.468000000008</v>
      </c>
      <c r="X34" s="154">
        <v>27821.58</v>
      </c>
      <c r="Y34" s="154">
        <v>30041.770000000019</v>
      </c>
      <c r="Z34" s="154">
        <v>29496.788000000015</v>
      </c>
      <c r="AA34" s="154">
        <v>31068.588000000022</v>
      </c>
      <c r="AB34" s="154">
        <v>31963.873999999989</v>
      </c>
      <c r="AC34" s="154">
        <v>36419.877999999997</v>
      </c>
      <c r="AD34" s="154">
        <v>35474.750999999997</v>
      </c>
      <c r="AE34" s="154">
        <v>29960.277999999991</v>
      </c>
      <c r="AF34" s="154">
        <v>34243.893000000018</v>
      </c>
      <c r="AG34" s="154">
        <v>37052.935999999958</v>
      </c>
      <c r="AH34" s="154">
        <v>32003.355000000043</v>
      </c>
      <c r="AI34" s="154">
        <v>34450.578000000001</v>
      </c>
      <c r="AJ34" s="154">
        <v>32505.954999999998</v>
      </c>
      <c r="AK34" s="154">
        <v>33403.918999999973</v>
      </c>
      <c r="AL34" s="119"/>
      <c r="AM34" s="52" t="str">
        <f t="shared" si="65"/>
        <v/>
      </c>
      <c r="AO34" s="198">
        <f t="shared" si="47"/>
        <v>2.1020165625234823</v>
      </c>
      <c r="AP34" s="157">
        <f t="shared" si="48"/>
        <v>1.7740098041642658</v>
      </c>
      <c r="AQ34" s="157">
        <f t="shared" si="49"/>
        <v>2.354680177351006</v>
      </c>
      <c r="AR34" s="157">
        <f t="shared" si="50"/>
        <v>1.9712545810595916</v>
      </c>
      <c r="AS34" s="157">
        <f t="shared" si="51"/>
        <v>2.5708010782503732</v>
      </c>
      <c r="AT34" s="157">
        <f t="shared" si="52"/>
        <v>2.691606613908089</v>
      </c>
      <c r="AU34" s="157">
        <f t="shared" si="53"/>
        <v>2.5245321454200687</v>
      </c>
      <c r="AV34" s="157">
        <f t="shared" si="54"/>
        <v>2.3212555829506831</v>
      </c>
      <c r="AW34" s="157">
        <f t="shared" si="55"/>
        <v>2.4196352167128494</v>
      </c>
      <c r="AX34" s="157">
        <f t="shared" si="56"/>
        <v>2.6077093653063175</v>
      </c>
      <c r="AY34" s="157">
        <f t="shared" si="57"/>
        <v>2.6111078111666934</v>
      </c>
      <c r="AZ34" s="157">
        <f t="shared" si="58"/>
        <v>2.7174495870537294</v>
      </c>
      <c r="BA34" s="157">
        <f t="shared" si="59"/>
        <v>2.6468771860293314</v>
      </c>
      <c r="BB34" s="157">
        <f t="shared" si="60"/>
        <v>2.6921494721951751</v>
      </c>
      <c r="BC34" s="157">
        <f t="shared" si="61"/>
        <v>2.3822808219459199</v>
      </c>
      <c r="BD34" s="157">
        <f t="shared" si="62"/>
        <v>2.5254073423727732</v>
      </c>
      <c r="BE34" s="157" t="str">
        <f t="shared" si="66"/>
        <v/>
      </c>
      <c r="BF34" s="52" t="str">
        <f t="shared" ref="BF34:BF37" si="67">IF(BE34="","",(BE34-BD34)/BD34)</f>
        <v/>
      </c>
      <c r="BI34" s="105"/>
    </row>
    <row r="35" spans="1:61" ht="20.100000000000001" customHeight="1">
      <c r="A35" s="121" t="s">
        <v>78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54">
        <v>123984.84999999993</v>
      </c>
      <c r="P35" s="154">
        <v>131488.37</v>
      </c>
      <c r="Q35" s="154">
        <v>120234.07000000007</v>
      </c>
      <c r="R35" s="154"/>
      <c r="S35" s="52" t="str">
        <f t="shared" si="46"/>
        <v/>
      </c>
      <c r="U35" s="109" t="s">
        <v>78</v>
      </c>
      <c r="V35" s="19">
        <v>32779.412000000004</v>
      </c>
      <c r="W35" s="154">
        <v>32399.374999999993</v>
      </c>
      <c r="X35" s="154">
        <v>32672.658999999996</v>
      </c>
      <c r="Y35" s="154">
        <v>33859.816999999988</v>
      </c>
      <c r="Z35" s="154">
        <v>36267.96699999999</v>
      </c>
      <c r="AA35" s="154">
        <v>36630.704999999973</v>
      </c>
      <c r="AB35" s="154">
        <v>36275.366999999962</v>
      </c>
      <c r="AC35" s="154">
        <v>35138.28200000005</v>
      </c>
      <c r="AD35" s="154">
        <v>35499.514000000003</v>
      </c>
      <c r="AE35" s="154">
        <v>41925.194999999985</v>
      </c>
      <c r="AF35" s="154">
        <v>39852.698999999964</v>
      </c>
      <c r="AG35" s="154">
        <v>35007.287999999979</v>
      </c>
      <c r="AH35" s="154">
        <v>33825.857000000018</v>
      </c>
      <c r="AI35" s="154">
        <v>33345.652999999977</v>
      </c>
      <c r="AJ35" s="154">
        <v>33866.552999999993</v>
      </c>
      <c r="AK35" s="154">
        <v>33349.91800000002</v>
      </c>
      <c r="AL35" s="119"/>
      <c r="AM35" s="52" t="str">
        <f t="shared" si="65"/>
        <v/>
      </c>
      <c r="AO35" s="198">
        <f t="shared" si="47"/>
        <v>2.5730718413288924</v>
      </c>
      <c r="AP35" s="157">
        <f t="shared" si="48"/>
        <v>2.1152117341675951</v>
      </c>
      <c r="AQ35" s="157">
        <f t="shared" si="49"/>
        <v>2.0786182429808124</v>
      </c>
      <c r="AR35" s="157">
        <f t="shared" si="50"/>
        <v>2.2082312689324564</v>
      </c>
      <c r="AS35" s="157">
        <f t="shared" si="51"/>
        <v>2.8364029516511247</v>
      </c>
      <c r="AT35" s="157">
        <f t="shared" si="52"/>
        <v>2.9159914494554884</v>
      </c>
      <c r="AU35" s="157">
        <f t="shared" si="53"/>
        <v>2.6482236092860245</v>
      </c>
      <c r="AV35" s="157">
        <f t="shared" si="54"/>
        <v>2.4414298807413699</v>
      </c>
      <c r="AW35" s="157">
        <f t="shared" si="55"/>
        <v>2.5776024338708856</v>
      </c>
      <c r="AX35" s="157">
        <f t="shared" si="56"/>
        <v>2.962909422884465</v>
      </c>
      <c r="AY35" s="157">
        <f t="shared" si="57"/>
        <v>2.6702840031607016</v>
      </c>
      <c r="AZ35" s="157">
        <f t="shared" si="58"/>
        <v>2.9177581046988688</v>
      </c>
      <c r="BA35" s="157">
        <f t="shared" si="59"/>
        <v>2.6024694558995529</v>
      </c>
      <c r="BB35" s="157">
        <f t="shared" si="60"/>
        <v>2.6894941599719639</v>
      </c>
      <c r="BC35" s="157">
        <f t="shared" si="61"/>
        <v>2.5756310615151738</v>
      </c>
      <c r="BD35" s="157">
        <f t="shared" si="62"/>
        <v>2.7737494039750965</v>
      </c>
      <c r="BE35" s="157" t="str">
        <f t="shared" si="66"/>
        <v/>
      </c>
      <c r="BF35" s="52" t="str">
        <f t="shared" si="67"/>
        <v/>
      </c>
      <c r="BI35" s="105"/>
    </row>
    <row r="36" spans="1:61" ht="20.100000000000001" customHeight="1">
      <c r="A36" s="121" t="s">
        <v>79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54">
        <v>101620.34999999982</v>
      </c>
      <c r="P36" s="154">
        <v>102661.21999999999</v>
      </c>
      <c r="Q36" s="154">
        <v>83492.899999999951</v>
      </c>
      <c r="R36" s="154"/>
      <c r="S36" s="52" t="str">
        <f t="shared" si="46"/>
        <v/>
      </c>
      <c r="U36" s="109" t="s">
        <v>79</v>
      </c>
      <c r="V36" s="19">
        <v>21851.23599999999</v>
      </c>
      <c r="W36" s="154">
        <v>23756.94100000001</v>
      </c>
      <c r="X36" s="154">
        <v>26722.863000000001</v>
      </c>
      <c r="Y36" s="154">
        <v>25745.833000000013</v>
      </c>
      <c r="Z36" s="154">
        <v>21196.857</v>
      </c>
      <c r="AA36" s="154">
        <v>23742.381999999994</v>
      </c>
      <c r="AB36" s="154">
        <v>27458.442999999999</v>
      </c>
      <c r="AC36" s="154">
        <v>27213.074000000004</v>
      </c>
      <c r="AD36" s="154">
        <v>30488.754000000001</v>
      </c>
      <c r="AE36" s="154">
        <v>28270.806999999997</v>
      </c>
      <c r="AF36" s="154">
        <v>25817.175000000007</v>
      </c>
      <c r="AG36" s="154">
        <v>25658.437000000005</v>
      </c>
      <c r="AH36" s="154">
        <v>28965.705000000002</v>
      </c>
      <c r="AI36" s="154">
        <v>27884.359000000011</v>
      </c>
      <c r="AJ36" s="154">
        <v>25359.499999999985</v>
      </c>
      <c r="AK36" s="154">
        <v>23129.517999999982</v>
      </c>
      <c r="AL36" s="119"/>
      <c r="AM36" s="52" t="str">
        <f t="shared" si="65"/>
        <v/>
      </c>
      <c r="AO36" s="198">
        <f t="shared" si="47"/>
        <v>2.596858038930463</v>
      </c>
      <c r="AP36" s="157">
        <f t="shared" si="48"/>
        <v>2.5390380338304137</v>
      </c>
      <c r="AQ36" s="157">
        <f t="shared" si="49"/>
        <v>2.4369051446930676</v>
      </c>
      <c r="AR36" s="157">
        <f t="shared" si="50"/>
        <v>3.0047628823362675</v>
      </c>
      <c r="AS36" s="157">
        <f t="shared" si="51"/>
        <v>2.8217482283915563</v>
      </c>
      <c r="AT36" s="157">
        <f t="shared" si="52"/>
        <v>3.0548593316653818</v>
      </c>
      <c r="AU36" s="157">
        <f t="shared" si="53"/>
        <v>2.4088946240090925</v>
      </c>
      <c r="AV36" s="157">
        <f t="shared" si="54"/>
        <v>2.4788911781300693</v>
      </c>
      <c r="AW36" s="157">
        <f t="shared" si="55"/>
        <v>2.6460630977752024</v>
      </c>
      <c r="AX36" s="157">
        <f t="shared" si="56"/>
        <v>2.7962553403787336</v>
      </c>
      <c r="AY36" s="157">
        <f t="shared" si="57"/>
        <v>2.8847610738564002</v>
      </c>
      <c r="AZ36" s="157">
        <f t="shared" si="58"/>
        <v>2.8576564297455391</v>
      </c>
      <c r="BA36" s="157">
        <f t="shared" si="59"/>
        <v>2.6836987129770478</v>
      </c>
      <c r="BB36" s="157">
        <f t="shared" si="60"/>
        <v>2.7439739186098122</v>
      </c>
      <c r="BC36" s="157">
        <f t="shared" si="61"/>
        <v>2.4702122184014557</v>
      </c>
      <c r="BD36" s="157">
        <f t="shared" si="62"/>
        <v>2.770237708835122</v>
      </c>
      <c r="BE36" s="157" t="str">
        <f t="shared" si="66"/>
        <v/>
      </c>
      <c r="BF36" s="52" t="str">
        <f t="shared" si="67"/>
        <v/>
      </c>
      <c r="BI36" s="105"/>
    </row>
    <row r="37" spans="1:61" ht="20.100000000000001" customHeight="1">
      <c r="A37" s="121" t="s">
        <v>80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54">
        <v>115776.08999999994</v>
      </c>
      <c r="P37" s="154">
        <v>108156.83999999992</v>
      </c>
      <c r="Q37" s="154">
        <v>126519.21999999977</v>
      </c>
      <c r="R37" s="154"/>
      <c r="S37" s="52" t="str">
        <f t="shared" si="46"/>
        <v/>
      </c>
      <c r="U37" s="109" t="s">
        <v>80</v>
      </c>
      <c r="V37" s="19">
        <v>36869.314999999995</v>
      </c>
      <c r="W37" s="154">
        <v>38144.778000000013</v>
      </c>
      <c r="X37" s="154">
        <v>35747.971000000005</v>
      </c>
      <c r="Y37" s="154">
        <v>35405.063999999991</v>
      </c>
      <c r="Z37" s="154">
        <v>39468.506000000016</v>
      </c>
      <c r="AA37" s="154">
        <v>36656.012999999941</v>
      </c>
      <c r="AB37" s="154">
        <v>39730.441999999974</v>
      </c>
      <c r="AC37" s="154">
        <v>38905.268000000018</v>
      </c>
      <c r="AD37" s="154">
        <v>37110.972999999998</v>
      </c>
      <c r="AE37" s="154">
        <v>44437.182000000023</v>
      </c>
      <c r="AF37" s="154">
        <v>35516.305999999968</v>
      </c>
      <c r="AG37" s="154">
        <v>38379.319000000003</v>
      </c>
      <c r="AH37" s="154">
        <v>36707.813999999991</v>
      </c>
      <c r="AI37" s="154">
        <v>33975.414000000019</v>
      </c>
      <c r="AJ37" s="154">
        <v>33978.916999999987</v>
      </c>
      <c r="AK37" s="154">
        <v>36861.232999999978</v>
      </c>
      <c r="AL37" s="119"/>
      <c r="AM37" s="52" t="str">
        <f t="shared" si="65"/>
        <v/>
      </c>
      <c r="AO37" s="198">
        <f t="shared" si="47"/>
        <v>2.6609147163514684</v>
      </c>
      <c r="AP37" s="157">
        <f t="shared" si="48"/>
        <v>2.4477706740286518</v>
      </c>
      <c r="AQ37" s="157">
        <f t="shared" si="49"/>
        <v>2.1417496349682335</v>
      </c>
      <c r="AR37" s="157">
        <f t="shared" si="50"/>
        <v>2.5106144445623939</v>
      </c>
      <c r="AS37" s="157">
        <f t="shared" si="51"/>
        <v>3.1842521435822113</v>
      </c>
      <c r="AT37" s="157">
        <f t="shared" si="52"/>
        <v>3.3649454435831103</v>
      </c>
      <c r="AU37" s="157">
        <f t="shared" si="53"/>
        <v>2.7034880868546924</v>
      </c>
      <c r="AV37" s="157">
        <f t="shared" si="54"/>
        <v>2.6358170139749189</v>
      </c>
      <c r="AW37" s="157">
        <f t="shared" si="55"/>
        <v>3.1656773651131371</v>
      </c>
      <c r="AX37" s="157">
        <f t="shared" si="56"/>
        <v>3.2745226936823624</v>
      </c>
      <c r="AY37" s="157">
        <f t="shared" si="57"/>
        <v>2.8372562827357921</v>
      </c>
      <c r="AZ37" s="157">
        <f t="shared" si="58"/>
        <v>3.0130879305787333</v>
      </c>
      <c r="BA37" s="157">
        <f t="shared" si="59"/>
        <v>3.0865473679962045</v>
      </c>
      <c r="BB37" s="157">
        <f t="shared" si="60"/>
        <v>2.9345794973729062</v>
      </c>
      <c r="BC37" s="157">
        <f t="shared" si="61"/>
        <v>3.1416336682913455</v>
      </c>
      <c r="BD37" s="157">
        <f t="shared" si="62"/>
        <v>2.9134887964057987</v>
      </c>
      <c r="BE37" s="157" t="str">
        <f t="shared" si="66"/>
        <v/>
      </c>
      <c r="BF37" s="52" t="str">
        <f t="shared" si="67"/>
        <v/>
      </c>
      <c r="BI37" s="105"/>
    </row>
    <row r="38" spans="1:61" ht="20.100000000000001" customHeight="1">
      <c r="A38" s="121" t="s">
        <v>81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54">
        <v>126334.52999999991</v>
      </c>
      <c r="P38" s="154">
        <v>138124.54999999993</v>
      </c>
      <c r="Q38" s="154">
        <v>133260.6</v>
      </c>
      <c r="R38" s="154"/>
      <c r="S38" s="52" t="str">
        <f t="shared" si="46"/>
        <v/>
      </c>
      <c r="U38" s="109" t="s">
        <v>81</v>
      </c>
      <c r="V38" s="19">
        <v>39727.941999999974</v>
      </c>
      <c r="W38" s="154">
        <v>40734.826999999983</v>
      </c>
      <c r="X38" s="154">
        <v>48266.111999999994</v>
      </c>
      <c r="Y38" s="154">
        <v>48573.176999999916</v>
      </c>
      <c r="Z38" s="154">
        <v>47199.009999999987</v>
      </c>
      <c r="AA38" s="154">
        <v>49361.275999999947</v>
      </c>
      <c r="AB38" s="154">
        <v>45412.628000000033</v>
      </c>
      <c r="AC38" s="154">
        <v>51801.627999999968</v>
      </c>
      <c r="AD38" s="154">
        <v>54582.834000000003</v>
      </c>
      <c r="AE38" s="154">
        <v>54939.106999999975</v>
      </c>
      <c r="AF38" s="154">
        <v>39610.614999999998</v>
      </c>
      <c r="AG38" s="154">
        <v>40227.44400000004</v>
      </c>
      <c r="AH38" s="154">
        <v>41068.910000000025</v>
      </c>
      <c r="AI38" s="154">
        <v>40260.318999999967</v>
      </c>
      <c r="AJ38" s="154">
        <v>44298.180000000044</v>
      </c>
      <c r="AK38" s="154">
        <v>40354.514999999992</v>
      </c>
      <c r="AL38" s="119"/>
      <c r="AM38" s="52" t="str">
        <f t="shared" si="65"/>
        <v/>
      </c>
      <c r="AO38" s="198">
        <f t="shared" si="47"/>
        <v>3.2539314368583776</v>
      </c>
      <c r="AP38" s="157">
        <f t="shared" si="48"/>
        <v>3.1337083285605001</v>
      </c>
      <c r="AQ38" s="157">
        <f t="shared" si="49"/>
        <v>2.2562326611474677</v>
      </c>
      <c r="AR38" s="157">
        <f t="shared" si="50"/>
        <v>3.3901116276712977</v>
      </c>
      <c r="AS38" s="157">
        <f t="shared" si="51"/>
        <v>3.3140091652530894</v>
      </c>
      <c r="AT38" s="157">
        <f t="shared" si="52"/>
        <v>3.4292885910740196</v>
      </c>
      <c r="AU38" s="157">
        <f t="shared" si="53"/>
        <v>3.2799387414257781</v>
      </c>
      <c r="AV38" s="157">
        <f t="shared" si="54"/>
        <v>3.0212068642228891</v>
      </c>
      <c r="AW38" s="157">
        <f t="shared" si="55"/>
        <v>3.2532448061198354</v>
      </c>
      <c r="AX38" s="157">
        <f t="shared" si="56"/>
        <v>3.4008016340950329</v>
      </c>
      <c r="AY38" s="157">
        <f t="shared" si="57"/>
        <v>3.1623807399392989</v>
      </c>
      <c r="AZ38" s="157">
        <f t="shared" si="58"/>
        <v>3.1617372629813776</v>
      </c>
      <c r="BA38" s="157">
        <f t="shared" si="59"/>
        <v>3.1696496791985505</v>
      </c>
      <c r="BB38" s="157">
        <f t="shared" si="60"/>
        <v>3.1868024521878535</v>
      </c>
      <c r="BC38" s="157">
        <f t="shared" si="61"/>
        <v>3.2071185028295162</v>
      </c>
      <c r="BD38" s="157">
        <f t="shared" si="62"/>
        <v>3.0282405302092288</v>
      </c>
      <c r="BE38" s="157" t="str">
        <f t="shared" si="66"/>
        <v/>
      </c>
      <c r="BF38" s="52" t="str">
        <f t="shared" ref="BF38" si="68">IF(BE38="","",(BE38-BD38)/BD38)</f>
        <v/>
      </c>
      <c r="BI38" s="105"/>
    </row>
    <row r="39" spans="1:61" ht="20.100000000000001" customHeight="1">
      <c r="A39" s="121" t="s">
        <v>82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145513.08999999985</v>
      </c>
      <c r="P39" s="154">
        <v>122992.66999999995</v>
      </c>
      <c r="Q39" s="154">
        <v>116582.23000000005</v>
      </c>
      <c r="R39" s="154"/>
      <c r="S39" s="52" t="str">
        <f t="shared" si="46"/>
        <v/>
      </c>
      <c r="U39" s="109" t="s">
        <v>82</v>
      </c>
      <c r="V39" s="19">
        <v>50334.872000000032</v>
      </c>
      <c r="W39" s="154">
        <v>48986.57900000002</v>
      </c>
      <c r="X39" s="154">
        <v>51362.042000000016</v>
      </c>
      <c r="Y39" s="154">
        <v>51289.855999999963</v>
      </c>
      <c r="Z39" s="154">
        <v>48284.936000000031</v>
      </c>
      <c r="AA39" s="154">
        <v>53105.856999999989</v>
      </c>
      <c r="AB39" s="154">
        <v>59549.020999999986</v>
      </c>
      <c r="AC39" s="154">
        <v>59908.970000000067</v>
      </c>
      <c r="AD39" s="154">
        <v>53697.078000000001</v>
      </c>
      <c r="AE39" s="154">
        <v>48381.740000000013</v>
      </c>
      <c r="AF39" s="154">
        <v>43825.39899999999</v>
      </c>
      <c r="AG39" s="154">
        <v>46964.612000000016</v>
      </c>
      <c r="AH39" s="154">
        <v>46669.291999999994</v>
      </c>
      <c r="AI39" s="154">
        <v>47917.589999999953</v>
      </c>
      <c r="AJ39" s="154">
        <v>39793.081000000013</v>
      </c>
      <c r="AK39" s="154">
        <v>38230.363000000012</v>
      </c>
      <c r="AL39" s="119"/>
      <c r="AM39" s="52" t="str">
        <f t="shared" si="65"/>
        <v/>
      </c>
      <c r="AO39" s="198">
        <f t="shared" ref="AO39:AP45" si="69">(V39/B39)*10</f>
        <v>3.2414904621629503</v>
      </c>
      <c r="AP39" s="157">
        <f t="shared" si="69"/>
        <v>2.5668080317411479</v>
      </c>
      <c r="AQ39" s="157">
        <f t="shared" ref="AQ39:BB41" si="70">IF(X39="","",(X39/D39)*10)</f>
        <v>3.1227660965473962</v>
      </c>
      <c r="AR39" s="157">
        <f t="shared" si="70"/>
        <v>3.2923693141074821</v>
      </c>
      <c r="AS39" s="157">
        <f t="shared" si="70"/>
        <v>3.4202920027254784</v>
      </c>
      <c r="AT39" s="157">
        <f t="shared" si="70"/>
        <v>3.4483133730908344</v>
      </c>
      <c r="AU39" s="157">
        <f t="shared" si="70"/>
        <v>3.0834533940913951</v>
      </c>
      <c r="AV39" s="157">
        <f t="shared" si="70"/>
        <v>2.9683270442133765</v>
      </c>
      <c r="AW39" s="157">
        <f t="shared" si="70"/>
        <v>3.3181225695901304</v>
      </c>
      <c r="AX39" s="157">
        <f t="shared" si="70"/>
        <v>3.2080125021789963</v>
      </c>
      <c r="AY39" s="157">
        <f t="shared" si="70"/>
        <v>3.0872727608300847</v>
      </c>
      <c r="AZ39" s="157">
        <f t="shared" si="70"/>
        <v>3.0523879633076105</v>
      </c>
      <c r="BA39" s="157">
        <f t="shared" si="70"/>
        <v>3.1715278243097793</v>
      </c>
      <c r="BB39" s="157">
        <f t="shared" si="70"/>
        <v>3.2930088970002629</v>
      </c>
      <c r="BC39" s="157">
        <f t="shared" ref="BC39:BC41" si="71">IF(AJ39="","",(AJ39/P39)*10)</f>
        <v>3.2354026463528296</v>
      </c>
      <c r="BD39" s="157">
        <f t="shared" ref="BD39:BD41" si="72">IF(AK39="","",(AK39/Q39)*10)</f>
        <v>3.2792615993020546</v>
      </c>
      <c r="BE39" s="157" t="str">
        <f t="shared" ref="BE39:BE45" si="73">IF(AL39="","",(AL39/R39)*10)</f>
        <v/>
      </c>
      <c r="BF39" s="52" t="str">
        <f t="shared" si="64"/>
        <v/>
      </c>
      <c r="BI39" s="105"/>
    </row>
    <row r="40" spans="1:61" ht="20.100000000000001" customHeight="1" thickBot="1">
      <c r="A40" s="121" t="s">
        <v>83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91498.370000000083</v>
      </c>
      <c r="P40" s="154">
        <v>98421.509999999864</v>
      </c>
      <c r="Q40" s="154">
        <v>94584.719999999885</v>
      </c>
      <c r="R40" s="154"/>
      <c r="S40" s="52" t="str">
        <f t="shared" si="46"/>
        <v/>
      </c>
      <c r="U40" s="110" t="s">
        <v>83</v>
      </c>
      <c r="V40" s="19">
        <v>35379.044000000002</v>
      </c>
      <c r="W40" s="154">
        <v>37144.067999999992</v>
      </c>
      <c r="X40" s="154">
        <v>37986.12000000001</v>
      </c>
      <c r="Y40" s="154">
        <v>33420.183999999987</v>
      </c>
      <c r="Z40" s="154">
        <v>33733.983000000022</v>
      </c>
      <c r="AA40" s="154">
        <v>36039.897999999965</v>
      </c>
      <c r="AB40" s="154">
        <v>34055.992000000013</v>
      </c>
      <c r="AC40" s="154">
        <v>36034.477999999988</v>
      </c>
      <c r="AD40" s="154">
        <v>35921.741999999998</v>
      </c>
      <c r="AE40" s="154">
        <v>37043.72399999998</v>
      </c>
      <c r="AF40" s="154">
        <v>32897.341999999997</v>
      </c>
      <c r="AG40" s="154">
        <v>33474.04300000002</v>
      </c>
      <c r="AH40" s="154">
        <v>32438.861000000004</v>
      </c>
      <c r="AI40" s="154">
        <v>26829.104000000014</v>
      </c>
      <c r="AJ40" s="154">
        <v>29612.303999999993</v>
      </c>
      <c r="AK40" s="154">
        <v>29148.062000000005</v>
      </c>
      <c r="AL40" s="119"/>
      <c r="AM40" s="52" t="str">
        <f t="shared" si="65"/>
        <v/>
      </c>
      <c r="AO40" s="198">
        <f t="shared" si="69"/>
        <v>2.3641849315690981</v>
      </c>
      <c r="AP40" s="157">
        <f t="shared" si="69"/>
        <v>2.3331363931299971</v>
      </c>
      <c r="AQ40" s="157">
        <f t="shared" si="70"/>
        <v>1.8672394304510065</v>
      </c>
      <c r="AR40" s="157">
        <f t="shared" si="70"/>
        <v>3.0775081161693092</v>
      </c>
      <c r="AS40" s="157">
        <f t="shared" si="70"/>
        <v>3.1734234355002373</v>
      </c>
      <c r="AT40" s="157">
        <f t="shared" si="70"/>
        <v>3.0922544640903604</v>
      </c>
      <c r="AU40" s="157">
        <f t="shared" si="70"/>
        <v>2.9933333802103839</v>
      </c>
      <c r="AV40" s="157">
        <f t="shared" si="70"/>
        <v>2.4409599211403106</v>
      </c>
      <c r="AW40" s="157">
        <f t="shared" si="70"/>
        <v>3.0553693343062638</v>
      </c>
      <c r="AX40" s="157">
        <f t="shared" si="70"/>
        <v>2.9890526462560034</v>
      </c>
      <c r="AY40" s="157">
        <f t="shared" si="70"/>
        <v>3.0440906927318663</v>
      </c>
      <c r="AZ40" s="157">
        <f t="shared" si="70"/>
        <v>2.8814276072156284</v>
      </c>
      <c r="BA40" s="157">
        <f t="shared" si="70"/>
        <v>2.9726921513406346</v>
      </c>
      <c r="BB40" s="157">
        <f t="shared" si="70"/>
        <v>2.9321947483873201</v>
      </c>
      <c r="BC40" s="157">
        <f t="shared" si="71"/>
        <v>3.0087227883416983</v>
      </c>
      <c r="BD40" s="157">
        <f t="shared" si="72"/>
        <v>3.0816882473194447</v>
      </c>
      <c r="BE40" s="157" t="str">
        <f t="shared" si="73"/>
        <v/>
      </c>
      <c r="BF40" s="52" t="str">
        <f t="shared" si="64"/>
        <v/>
      </c>
      <c r="BI40" s="105"/>
    </row>
    <row r="41" spans="1:61" ht="20.100000000000001" customHeight="1" thickBot="1">
      <c r="A41" s="35" t="s">
        <v>72</v>
      </c>
      <c r="B41" s="167">
        <f>B29</f>
        <v>85580.320000000022</v>
      </c>
      <c r="C41" s="168">
        <f t="shared" ref="C41:R41" si="74">C29</f>
        <v>80916.799999999988</v>
      </c>
      <c r="D41" s="168">
        <f t="shared" si="74"/>
        <v>125346.10000000003</v>
      </c>
      <c r="E41" s="168">
        <f t="shared" si="74"/>
        <v>120157.7999999999</v>
      </c>
      <c r="F41" s="168">
        <f t="shared" si="74"/>
        <v>101957.16000000005</v>
      </c>
      <c r="G41" s="168">
        <f t="shared" si="74"/>
        <v>91780.269999999946</v>
      </c>
      <c r="H41" s="168">
        <f t="shared" si="74"/>
        <v>94208.579999999958</v>
      </c>
      <c r="I41" s="168">
        <f t="shared" si="74"/>
        <v>96265.579999999973</v>
      </c>
      <c r="J41" s="168">
        <f t="shared" si="74"/>
        <v>124755.04</v>
      </c>
      <c r="K41" s="168">
        <f t="shared" si="74"/>
        <v>116531.85999999993</v>
      </c>
      <c r="L41" s="168">
        <f t="shared" si="74"/>
        <v>101982.0299999999</v>
      </c>
      <c r="M41" s="168">
        <f t="shared" si="74"/>
        <v>106330.94999999997</v>
      </c>
      <c r="N41" s="168">
        <f t="shared" si="74"/>
        <v>98697.339999999938</v>
      </c>
      <c r="O41" s="168">
        <f t="shared" si="74"/>
        <v>97718.039999999979</v>
      </c>
      <c r="P41" s="168">
        <f t="shared" si="74"/>
        <v>99971.109999999986</v>
      </c>
      <c r="Q41" s="168">
        <f t="shared" si="74"/>
        <v>113553.34999999995</v>
      </c>
      <c r="R41" s="169">
        <f t="shared" si="74"/>
        <v>90368.36000000003</v>
      </c>
      <c r="S41" s="61">
        <f t="shared" si="46"/>
        <v>-0.20417706743129929</v>
      </c>
      <c r="U41" s="109"/>
      <c r="V41" s="167">
        <f>V29</f>
        <v>23270.865999999998</v>
      </c>
      <c r="W41" s="168">
        <f t="shared" ref="W41:AL41" si="75">W29</f>
        <v>22495.121000000003</v>
      </c>
      <c r="X41" s="168">
        <f t="shared" si="75"/>
        <v>24799.759999999984</v>
      </c>
      <c r="Y41" s="168">
        <f t="shared" si="75"/>
        <v>25615.480000000018</v>
      </c>
      <c r="Z41" s="168">
        <f t="shared" si="75"/>
        <v>29400.613000000012</v>
      </c>
      <c r="AA41" s="168">
        <f t="shared" si="75"/>
        <v>25803.076000000012</v>
      </c>
      <c r="AB41" s="168">
        <f t="shared" si="75"/>
        <v>26846.136999999999</v>
      </c>
      <c r="AC41" s="168">
        <f t="shared" si="75"/>
        <v>26379.177</v>
      </c>
      <c r="AD41" s="168">
        <f t="shared" si="75"/>
        <v>31298.861000000001</v>
      </c>
      <c r="AE41" s="168">
        <f t="shared" si="75"/>
        <v>31619.378999999994</v>
      </c>
      <c r="AF41" s="168">
        <f t="shared" si="75"/>
        <v>28181.773000000012</v>
      </c>
      <c r="AG41" s="168">
        <f t="shared" si="75"/>
        <v>29969.556000000044</v>
      </c>
      <c r="AH41" s="168">
        <f t="shared" si="75"/>
        <v>27448.124000000014</v>
      </c>
      <c r="AI41" s="168">
        <f t="shared" si="75"/>
        <v>27409.352000000024</v>
      </c>
      <c r="AJ41" s="168">
        <f t="shared" si="75"/>
        <v>29052.251999999982</v>
      </c>
      <c r="AK41" s="168">
        <f t="shared" si="75"/>
        <v>30523.398000000034</v>
      </c>
      <c r="AL41" s="169">
        <f t="shared" si="75"/>
        <v>26040.22900000001</v>
      </c>
      <c r="AM41" s="57">
        <f t="shared" si="65"/>
        <v>-0.14687647161695491</v>
      </c>
      <c r="AO41" s="199">
        <f t="shared" si="69"/>
        <v>2.7191842704023532</v>
      </c>
      <c r="AP41" s="173">
        <f t="shared" si="69"/>
        <v>2.7800309700828514</v>
      </c>
      <c r="AQ41" s="173">
        <f t="shared" si="70"/>
        <v>1.9785027216642543</v>
      </c>
      <c r="AR41" s="173">
        <f t="shared" si="70"/>
        <v>2.1318199900464254</v>
      </c>
      <c r="AS41" s="173">
        <f t="shared" si="70"/>
        <v>2.8836241613634588</v>
      </c>
      <c r="AT41" s="173">
        <f t="shared" si="70"/>
        <v>2.8113968285340656</v>
      </c>
      <c r="AU41" s="173">
        <f t="shared" si="70"/>
        <v>2.849648832409958</v>
      </c>
      <c r="AV41" s="173">
        <f t="shared" si="70"/>
        <v>2.7402501496381166</v>
      </c>
      <c r="AW41" s="173">
        <f t="shared" si="70"/>
        <v>2.5088253749107055</v>
      </c>
      <c r="AX41" s="173">
        <f t="shared" si="70"/>
        <v>2.713367743379365</v>
      </c>
      <c r="AY41" s="173">
        <f t="shared" si="70"/>
        <v>2.7634057686437541</v>
      </c>
      <c r="AZ41" s="173">
        <f t="shared" si="70"/>
        <v>2.8185167159702846</v>
      </c>
      <c r="BA41" s="173">
        <f t="shared" si="70"/>
        <v>2.7810398942869212</v>
      </c>
      <c r="BB41" s="173">
        <f t="shared" si="70"/>
        <v>2.8049428744170504</v>
      </c>
      <c r="BC41" s="173">
        <f t="shared" si="71"/>
        <v>2.9060647621097724</v>
      </c>
      <c r="BD41" s="173">
        <f t="shared" si="72"/>
        <v>2.6880226783269756</v>
      </c>
      <c r="BE41" s="173">
        <f t="shared" si="73"/>
        <v>2.8815648530082876</v>
      </c>
      <c r="BF41" s="61">
        <f t="shared" si="64"/>
        <v>7.2001689659021983E-2</v>
      </c>
      <c r="BI41" s="105"/>
    </row>
    <row r="42" spans="1:61" ht="20.100000000000001" customHeight="1">
      <c r="A42" s="121" t="s">
        <v>84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N42" si="76">SUM(E29:E31)</f>
        <v>397992.19999999995</v>
      </c>
      <c r="F42" s="154">
        <f t="shared" si="76"/>
        <v>320914.02999999997</v>
      </c>
      <c r="G42" s="154">
        <f t="shared" si="76"/>
        <v>319240.09999999998</v>
      </c>
      <c r="H42" s="154">
        <f t="shared" si="76"/>
        <v>375788.15999999986</v>
      </c>
      <c r="I42" s="154">
        <f t="shared" si="76"/>
        <v>329821.17</v>
      </c>
      <c r="J42" s="154">
        <f t="shared" si="76"/>
        <v>409296.98</v>
      </c>
      <c r="K42" s="154">
        <f t="shared" si="76"/>
        <v>362582.60999999987</v>
      </c>
      <c r="L42" s="154">
        <f t="shared" si="76"/>
        <v>323969.94999999995</v>
      </c>
      <c r="M42" s="154">
        <f t="shared" si="76"/>
        <v>371518.00999999989</v>
      </c>
      <c r="N42" s="154">
        <f t="shared" si="76"/>
        <v>343792.48999999976</v>
      </c>
      <c r="O42" s="154">
        <f t="shared" ref="O42" si="77">SUM(O29:O31)</f>
        <v>334600.13999999996</v>
      </c>
      <c r="P42" s="154">
        <f>IF(P31="","",SUM(P29:P31))</f>
        <v>351994.4</v>
      </c>
      <c r="Q42" s="154">
        <f t="shared" ref="Q42:R42" si="78">IF(Q31="","",SUM(Q29:Q31))</f>
        <v>382961.8</v>
      </c>
      <c r="R42" s="154" t="str">
        <f t="shared" si="78"/>
        <v/>
      </c>
      <c r="S42" s="61" t="str">
        <f t="shared" si="46"/>
        <v/>
      </c>
      <c r="U42" s="108" t="s">
        <v>84</v>
      </c>
      <c r="V42" s="19">
        <f>SUM(V29:V31)</f>
        <v>82216.569999999963</v>
      </c>
      <c r="W42" s="154">
        <f>SUM(W29:W31)</f>
        <v>78766.856</v>
      </c>
      <c r="X42" s="154">
        <f>SUM(X29:X31)</f>
        <v>86315.356999999989</v>
      </c>
      <c r="Y42" s="154">
        <f t="shared" ref="Y42:AI42" si="79">SUM(Y29:Y31)</f>
        <v>84446.709999999992</v>
      </c>
      <c r="Z42" s="154">
        <f t="shared" si="79"/>
        <v>88812.746000000028</v>
      </c>
      <c r="AA42" s="154">
        <f t="shared" si="79"/>
        <v>88470.203999999969</v>
      </c>
      <c r="AB42" s="154">
        <f t="shared" si="79"/>
        <v>91011.791000000027</v>
      </c>
      <c r="AC42" s="154">
        <f t="shared" si="79"/>
        <v>89366.013999999952</v>
      </c>
      <c r="AD42" s="154">
        <f t="shared" si="79"/>
        <v>99643.168000000005</v>
      </c>
      <c r="AE42" s="154">
        <f t="shared" si="79"/>
        <v>99340.117999999988</v>
      </c>
      <c r="AF42" s="154">
        <f t="shared" si="79"/>
        <v>86053.720000000016</v>
      </c>
      <c r="AG42" s="154">
        <f t="shared" si="79"/>
        <v>101509.05600000001</v>
      </c>
      <c r="AH42" s="154">
        <f t="shared" si="79"/>
        <v>96896.077000000048</v>
      </c>
      <c r="AI42" s="154">
        <f t="shared" si="79"/>
        <v>93756.756999999998</v>
      </c>
      <c r="AJ42" s="154">
        <f>IF(AJ31="","",SUM(AJ29:AJ31))</f>
        <v>95196.73199999996</v>
      </c>
      <c r="AK42" s="154">
        <f t="shared" ref="AK42:AL42" si="80">IF(AK31="","",SUM(AK29:AK31))</f>
        <v>96899.611999999994</v>
      </c>
      <c r="AL42" s="154" t="str">
        <f t="shared" si="80"/>
        <v/>
      </c>
      <c r="AM42" s="52" t="str">
        <f t="shared" si="65"/>
        <v/>
      </c>
      <c r="AO42" s="197">
        <f t="shared" si="69"/>
        <v>2.4364590200545351</v>
      </c>
      <c r="AP42" s="156">
        <f t="shared" si="69"/>
        <v>2.3667894900255999</v>
      </c>
      <c r="AQ42" s="156">
        <f t="shared" ref="AQ42:BB44" si="81">(X42/D42)*10</f>
        <v>1.9850252923809542</v>
      </c>
      <c r="AR42" s="156">
        <f t="shared" si="81"/>
        <v>2.1218182165379122</v>
      </c>
      <c r="AS42" s="156">
        <f t="shared" si="81"/>
        <v>2.7674934000236773</v>
      </c>
      <c r="AT42" s="156">
        <f t="shared" si="81"/>
        <v>2.7712747865947911</v>
      </c>
      <c r="AU42" s="156">
        <f t="shared" si="81"/>
        <v>2.4218908599994227</v>
      </c>
      <c r="AV42" s="156">
        <f t="shared" si="81"/>
        <v>2.7095293488892769</v>
      </c>
      <c r="AW42" s="156">
        <f t="shared" si="81"/>
        <v>2.4344955587016552</v>
      </c>
      <c r="AX42" s="156">
        <f t="shared" si="81"/>
        <v>2.7397926778672597</v>
      </c>
      <c r="AY42" s="156">
        <f t="shared" si="81"/>
        <v>2.6562253690504329</v>
      </c>
      <c r="AZ42" s="156">
        <f t="shared" si="81"/>
        <v>2.7322782009948869</v>
      </c>
      <c r="BA42" s="156">
        <f t="shared" si="81"/>
        <v>2.8184465867768118</v>
      </c>
      <c r="BB42" s="156">
        <f t="shared" si="81"/>
        <v>2.8020537289673579</v>
      </c>
      <c r="BC42" s="156">
        <f t="shared" ref="BC42:BC44" si="82">(AJ42/P42)*10</f>
        <v>2.7044956397033575</v>
      </c>
      <c r="BD42" s="156">
        <f t="shared" ref="BD42:BD44" si="83">(AK42/Q42)*10</f>
        <v>2.5302683453023249</v>
      </c>
      <c r="BE42" s="408" t="str">
        <f t="shared" si="73"/>
        <v/>
      </c>
      <c r="BF42" s="61" t="str">
        <f t="shared" si="64"/>
        <v/>
      </c>
      <c r="BI42" s="105"/>
    </row>
    <row r="43" spans="1:61" ht="20.100000000000001" customHeight="1">
      <c r="A43" s="121" t="s">
        <v>85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N43" si="84">SUM(E32:E34)</f>
        <v>452362.07000000007</v>
      </c>
      <c r="F43" s="154">
        <f t="shared" si="84"/>
        <v>346745.78999999992</v>
      </c>
      <c r="G43" s="154">
        <f t="shared" si="84"/>
        <v>356512.32999999996</v>
      </c>
      <c r="H43" s="154">
        <f t="shared" si="84"/>
        <v>427716.65999999992</v>
      </c>
      <c r="I43" s="154">
        <f t="shared" si="84"/>
        <v>426590.23</v>
      </c>
      <c r="J43" s="154">
        <f t="shared" si="84"/>
        <v>454858.03</v>
      </c>
      <c r="K43" s="154">
        <f t="shared" si="84"/>
        <v>390784.71999999991</v>
      </c>
      <c r="L43" s="154">
        <f t="shared" si="84"/>
        <v>348578.50999999989</v>
      </c>
      <c r="M43" s="154">
        <f t="shared" si="84"/>
        <v>402799.82999999984</v>
      </c>
      <c r="N43" s="154">
        <f t="shared" si="84"/>
        <v>382135.83999999968</v>
      </c>
      <c r="O43" s="154">
        <f t="shared" ref="O43" si="85">SUM(O32:O34)</f>
        <v>373424.61999999994</v>
      </c>
      <c r="P43" s="154">
        <f>IF(P34="","",SUM(P32:P34))</f>
        <v>436639.18999999994</v>
      </c>
      <c r="Q43" s="154">
        <f t="shared" ref="Q43:R43" si="86">IF(Q34="","",SUM(Q32:Q34))</f>
        <v>428070.8600000001</v>
      </c>
      <c r="R43" s="154" t="str">
        <f t="shared" si="86"/>
        <v/>
      </c>
      <c r="S43" s="52" t="str">
        <f t="shared" si="46"/>
        <v/>
      </c>
      <c r="U43" s="109" t="s">
        <v>85</v>
      </c>
      <c r="V43" s="19">
        <f>SUM(V32:V34)</f>
        <v>86998.260999999969</v>
      </c>
      <c r="W43" s="154">
        <f>SUM(W32:W34)</f>
        <v>91054.148000000016</v>
      </c>
      <c r="X43" s="154">
        <f>SUM(X32:X34)</f>
        <v>86989.97</v>
      </c>
      <c r="Y43" s="154">
        <f t="shared" ref="Y43:AH43" si="87">SUM(Y32:Y34)</f>
        <v>94857.412999999986</v>
      </c>
      <c r="Z43" s="154">
        <f t="shared" si="87"/>
        <v>91989.164000000033</v>
      </c>
      <c r="AA43" s="154">
        <f t="shared" si="87"/>
        <v>97881.056000000011</v>
      </c>
      <c r="AB43" s="154">
        <f t="shared" si="87"/>
        <v>97771.116999999969</v>
      </c>
      <c r="AC43" s="154">
        <f t="shared" si="87"/>
        <v>103996.73799999995</v>
      </c>
      <c r="AD43" s="154">
        <f t="shared" si="87"/>
        <v>107258.03199999998</v>
      </c>
      <c r="AE43" s="154">
        <f t="shared" si="87"/>
        <v>100592.079</v>
      </c>
      <c r="AF43" s="154">
        <f t="shared" si="87"/>
        <v>90380.885999999999</v>
      </c>
      <c r="AG43" s="154">
        <f t="shared" si="87"/>
        <v>108425.69100000005</v>
      </c>
      <c r="AH43" s="154">
        <f t="shared" si="87"/>
        <v>101593.97400000006</v>
      </c>
      <c r="AI43" s="154">
        <f t="shared" ref="AI43" si="88">SUM(AI32:AI34)</f>
        <v>100442.45000000004</v>
      </c>
      <c r="AJ43" s="154">
        <f>IF(AJ34="","",SUM(AJ32:AJ34))</f>
        <v>104216.24200000004</v>
      </c>
      <c r="AK43" s="154">
        <f t="shared" ref="AK43:AL43" si="89">IF(AK34="","",SUM(AK32:AK34))</f>
        <v>106653.73900000003</v>
      </c>
      <c r="AL43" s="154" t="str">
        <f t="shared" si="89"/>
        <v/>
      </c>
      <c r="AM43" s="52" t="str">
        <f t="shared" si="65"/>
        <v/>
      </c>
      <c r="AO43" s="198">
        <f t="shared" si="69"/>
        <v>2.2750732862824821</v>
      </c>
      <c r="AP43" s="157">
        <f t="shared" si="69"/>
        <v>1.9521934010893327</v>
      </c>
      <c r="AQ43" s="157">
        <f t="shared" si="81"/>
        <v>2.0898434558003469</v>
      </c>
      <c r="AR43" s="157">
        <f t="shared" si="81"/>
        <v>2.0969356029341712</v>
      </c>
      <c r="AS43" s="157">
        <f t="shared" si="81"/>
        <v>2.6529280715996597</v>
      </c>
      <c r="AT43" s="157">
        <f t="shared" si="81"/>
        <v>2.7455167118623924</v>
      </c>
      <c r="AU43" s="157">
        <f t="shared" si="81"/>
        <v>2.2858851698692302</v>
      </c>
      <c r="AV43" s="157">
        <f t="shared" si="81"/>
        <v>2.4378602857360319</v>
      </c>
      <c r="AW43" s="157">
        <f t="shared" si="81"/>
        <v>2.3580551496474618</v>
      </c>
      <c r="AX43" s="157">
        <f t="shared" si="81"/>
        <v>2.5741047142273121</v>
      </c>
      <c r="AY43" s="157">
        <f t="shared" si="81"/>
        <v>2.5928415954270969</v>
      </c>
      <c r="AZ43" s="157">
        <f t="shared" si="81"/>
        <v>2.6918008133220934</v>
      </c>
      <c r="BA43" s="157">
        <f t="shared" si="81"/>
        <v>2.6585827176011585</v>
      </c>
      <c r="BB43" s="157">
        <f t="shared" si="81"/>
        <v>2.6897650722654562</v>
      </c>
      <c r="BC43" s="157">
        <f t="shared" si="82"/>
        <v>2.3867816812320499</v>
      </c>
      <c r="BD43" s="157">
        <f t="shared" si="83"/>
        <v>2.4914972955645709</v>
      </c>
      <c r="BE43" s="297" t="str">
        <f t="shared" si="73"/>
        <v/>
      </c>
      <c r="BF43" s="52" t="str">
        <f t="shared" ref="BF43:BF44" si="90">IF(BE43="","",(BE43-BD43)/BD43)</f>
        <v/>
      </c>
      <c r="BI43" s="105"/>
    </row>
    <row r="44" spans="1:61" ht="20.100000000000001" customHeight="1">
      <c r="A44" s="121" t="s">
        <v>86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N44" si="91">SUM(E35:E37)</f>
        <v>380039.47999999986</v>
      </c>
      <c r="F44" s="154">
        <f t="shared" si="91"/>
        <v>326934.71000000002</v>
      </c>
      <c r="G44" s="154">
        <f t="shared" si="91"/>
        <v>312275.05999999988</v>
      </c>
      <c r="H44" s="154">
        <f t="shared" si="91"/>
        <v>397927.66000000009</v>
      </c>
      <c r="I44" s="154">
        <f t="shared" si="91"/>
        <v>401306.53999999992</v>
      </c>
      <c r="J44" s="154">
        <f t="shared" si="91"/>
        <v>370175.25</v>
      </c>
      <c r="K44" s="154">
        <f t="shared" si="91"/>
        <v>378308.29999999981</v>
      </c>
      <c r="L44" s="154">
        <f t="shared" si="91"/>
        <v>363918.54</v>
      </c>
      <c r="M44" s="154">
        <f t="shared" si="91"/>
        <v>337143.84999999986</v>
      </c>
      <c r="N44" s="154">
        <f t="shared" si="91"/>
        <v>356836.42999999993</v>
      </c>
      <c r="O44" s="154">
        <f t="shared" ref="O44" si="92">SUM(O35:O37)</f>
        <v>341381.28999999969</v>
      </c>
      <c r="P44" s="154">
        <f>IF(P37="","",SUM(P35:P37))</f>
        <v>342306.42999999988</v>
      </c>
      <c r="Q44" s="154">
        <f t="shared" ref="Q44:R44" si="93">IF(Q37="","",SUM(Q35:Q37))</f>
        <v>330246.18999999983</v>
      </c>
      <c r="R44" s="154" t="str">
        <f t="shared" si="93"/>
        <v/>
      </c>
      <c r="S44" s="52" t="str">
        <f t="shared" si="46"/>
        <v/>
      </c>
      <c r="U44" s="109" t="s">
        <v>86</v>
      </c>
      <c r="V44" s="19">
        <f>SUM(V35:V37)</f>
        <v>91499.962999999989</v>
      </c>
      <c r="W44" s="154">
        <f>SUM(W35:W37)</f>
        <v>94301.094000000012</v>
      </c>
      <c r="X44" s="154">
        <f>SUM(X35:X37)</f>
        <v>95143.493000000002</v>
      </c>
      <c r="Y44" s="154">
        <f t="shared" ref="Y44:AH44" si="94">SUM(Y35:Y37)</f>
        <v>95010.713999999993</v>
      </c>
      <c r="Z44" s="154">
        <f t="shared" si="94"/>
        <v>96933.330000000016</v>
      </c>
      <c r="AA44" s="154">
        <f t="shared" si="94"/>
        <v>97029.099999999919</v>
      </c>
      <c r="AB44" s="154">
        <f t="shared" si="94"/>
        <v>103464.25199999993</v>
      </c>
      <c r="AC44" s="154">
        <f t="shared" si="94"/>
        <v>101256.62400000007</v>
      </c>
      <c r="AD44" s="154">
        <f t="shared" si="94"/>
        <v>103099.24100000001</v>
      </c>
      <c r="AE44" s="154">
        <f t="shared" si="94"/>
        <v>114633.18400000001</v>
      </c>
      <c r="AF44" s="154">
        <f t="shared" si="94"/>
        <v>101186.17999999993</v>
      </c>
      <c r="AG44" s="154">
        <f t="shared" si="94"/>
        <v>99045.043999999994</v>
      </c>
      <c r="AH44" s="154">
        <f t="shared" si="94"/>
        <v>99499.376000000018</v>
      </c>
      <c r="AI44" s="154">
        <f t="shared" ref="AI44" si="95">SUM(AI35:AI37)</f>
        <v>95205.426000000007</v>
      </c>
      <c r="AJ44" s="154">
        <f>IF(AJ37="","",SUM(AJ35:AJ37))</f>
        <v>93204.969999999972</v>
      </c>
      <c r="AK44" s="154">
        <f t="shared" ref="AK44:AL44" si="96">IF(AK37="","",SUM(AK35:AK37))</f>
        <v>93340.66899999998</v>
      </c>
      <c r="AL44" s="154" t="str">
        <f t="shared" si="96"/>
        <v/>
      </c>
      <c r="AM44" s="52" t="str">
        <f t="shared" si="65"/>
        <v/>
      </c>
      <c r="AO44" s="198">
        <f t="shared" si="69"/>
        <v>2.613554504687233</v>
      </c>
      <c r="AP44" s="157">
        <f t="shared" si="69"/>
        <v>2.3424497621770386</v>
      </c>
      <c r="AQ44" s="157">
        <f t="shared" si="81"/>
        <v>2.1934914163029777</v>
      </c>
      <c r="AR44" s="157">
        <f t="shared" si="81"/>
        <v>2.5000222082189993</v>
      </c>
      <c r="AS44" s="157">
        <f t="shared" si="81"/>
        <v>2.9649140037776966</v>
      </c>
      <c r="AT44" s="157">
        <f t="shared" si="81"/>
        <v>3.1071677642140223</v>
      </c>
      <c r="AU44" s="157">
        <f t="shared" si="81"/>
        <v>2.6000769084511473</v>
      </c>
      <c r="AV44" s="157">
        <f t="shared" si="81"/>
        <v>2.5231740305054604</v>
      </c>
      <c r="AW44" s="157">
        <f t="shared" si="81"/>
        <v>2.7851467919586739</v>
      </c>
      <c r="AX44" s="157">
        <f t="shared" si="81"/>
        <v>3.0301524973150222</v>
      </c>
      <c r="AY44" s="157">
        <f t="shared" si="81"/>
        <v>2.780462352921067</v>
      </c>
      <c r="AZ44" s="157">
        <f t="shared" si="81"/>
        <v>2.9377680773355359</v>
      </c>
      <c r="BA44" s="157">
        <f t="shared" si="81"/>
        <v>2.7883749425472066</v>
      </c>
      <c r="BB44" s="157">
        <f t="shared" si="81"/>
        <v>2.7888296397263042</v>
      </c>
      <c r="BC44" s="157">
        <f t="shared" si="82"/>
        <v>2.7228518611233805</v>
      </c>
      <c r="BD44" s="157">
        <f t="shared" si="83"/>
        <v>2.8263965437421099</v>
      </c>
      <c r="BE44" s="297" t="str">
        <f t="shared" si="73"/>
        <v/>
      </c>
      <c r="BF44" s="52" t="str">
        <f t="shared" si="90"/>
        <v/>
      </c>
      <c r="BI44" s="105"/>
    </row>
    <row r="45" spans="1:61" ht="20.100000000000001" customHeight="1" thickBot="1">
      <c r="A45" s="122" t="s">
        <v>87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N45" si="97">IF(E40="","",SUM(E38:E40))</f>
        <v>407657.96999999974</v>
      </c>
      <c r="F45" s="155">
        <f t="shared" si="97"/>
        <v>389896.20999999979</v>
      </c>
      <c r="G45" s="155">
        <f t="shared" si="97"/>
        <v>414494.53</v>
      </c>
      <c r="H45" s="155">
        <f t="shared" si="97"/>
        <v>445352.96000000014</v>
      </c>
      <c r="I45" s="155">
        <f t="shared" si="97"/>
        <v>520911.64999999973</v>
      </c>
      <c r="J45" s="155">
        <f t="shared" si="97"/>
        <v>447178.6</v>
      </c>
      <c r="K45" s="155">
        <f t="shared" si="97"/>
        <v>436294.14999999967</v>
      </c>
      <c r="L45" s="155">
        <f t="shared" si="97"/>
        <v>375280.25999999972</v>
      </c>
      <c r="M45" s="155">
        <f t="shared" si="97"/>
        <v>397265.69</v>
      </c>
      <c r="N45" s="155">
        <f t="shared" si="97"/>
        <v>385842.90000000014</v>
      </c>
      <c r="O45" s="155">
        <f t="shared" ref="O45" si="98">IF(O40="","",SUM(O38:O40))</f>
        <v>363345.98999999987</v>
      </c>
      <c r="P45" s="155">
        <f>IF(P40="","",SUM(P38:P40))</f>
        <v>359538.72999999975</v>
      </c>
      <c r="Q45" s="155">
        <f t="shared" ref="Q45:R45" si="99">IF(Q40="","",SUM(Q38:Q40))</f>
        <v>344427.54999999993</v>
      </c>
      <c r="R45" s="155" t="str">
        <f t="shared" si="99"/>
        <v/>
      </c>
      <c r="S45" s="55" t="str">
        <f t="shared" si="46"/>
        <v/>
      </c>
      <c r="U45" s="110" t="s">
        <v>87</v>
      </c>
      <c r="V45" s="21">
        <f>SUM(V38:V40)</f>
        <v>125441.85800000001</v>
      </c>
      <c r="W45" s="155">
        <f>SUM(W38:W40)</f>
        <v>126865.47399999999</v>
      </c>
      <c r="X45" s="155">
        <f>IF(X40="","",SUM(X38:X40))</f>
        <v>137614.27400000003</v>
      </c>
      <c r="Y45" s="155">
        <f t="shared" ref="Y45:AH45" si="100">IF(Y40="","",SUM(Y38:Y40))</f>
        <v>133283.21699999986</v>
      </c>
      <c r="Z45" s="155">
        <f t="shared" si="100"/>
        <v>129217.92900000005</v>
      </c>
      <c r="AA45" s="155">
        <f t="shared" si="100"/>
        <v>138507.0309999999</v>
      </c>
      <c r="AB45" s="155">
        <f t="shared" si="100"/>
        <v>139017.64100000003</v>
      </c>
      <c r="AC45" s="155">
        <f t="shared" si="100"/>
        <v>147745.076</v>
      </c>
      <c r="AD45" s="155">
        <f t="shared" si="100"/>
        <v>144201.65400000001</v>
      </c>
      <c r="AE45" s="155">
        <f t="shared" si="100"/>
        <v>140364.57099999997</v>
      </c>
      <c r="AF45" s="155">
        <f t="shared" si="100"/>
        <v>116333.356</v>
      </c>
      <c r="AG45" s="155">
        <f t="shared" si="100"/>
        <v>120666.09900000007</v>
      </c>
      <c r="AH45" s="155">
        <f t="shared" si="100"/>
        <v>120177.06300000002</v>
      </c>
      <c r="AI45" s="155">
        <f t="shared" ref="AI45" si="101">IF(AI40="","",SUM(AI38:AI40))</f>
        <v>115007.01299999995</v>
      </c>
      <c r="AJ45" s="155">
        <f>IF(AJ40="","",SUM(AJ38:AJ40))</f>
        <v>113703.56500000005</v>
      </c>
      <c r="AK45" s="155">
        <f t="shared" ref="AK45:AL45" si="102">IF(AK40="","",SUM(AK38:AK40))</f>
        <v>107732.94</v>
      </c>
      <c r="AL45" s="155" t="str">
        <f t="shared" si="102"/>
        <v/>
      </c>
      <c r="AM45" s="55" t="str">
        <f t="shared" si="65"/>
        <v/>
      </c>
      <c r="AO45" s="200">
        <f t="shared" si="69"/>
        <v>2.9376034082439215</v>
      </c>
      <c r="AP45" s="158">
        <f t="shared" si="69"/>
        <v>2.642822586054681</v>
      </c>
      <c r="AQ45" s="158">
        <f t="shared" ref="AQ45:BB45" si="103">IF(X40="","",(X45/D45)*10)</f>
        <v>2.3651800960558829</v>
      </c>
      <c r="AR45" s="158">
        <f t="shared" si="103"/>
        <v>3.2694863539648189</v>
      </c>
      <c r="AS45" s="158">
        <f t="shared" si="103"/>
        <v>3.3141622228130947</v>
      </c>
      <c r="AT45" s="158">
        <f t="shared" si="103"/>
        <v>3.3415888745262787</v>
      </c>
      <c r="AU45" s="158">
        <f t="shared" si="103"/>
        <v>3.1215160442629593</v>
      </c>
      <c r="AV45" s="158">
        <f t="shared" si="103"/>
        <v>2.8362789736032989</v>
      </c>
      <c r="AW45" s="158">
        <f t="shared" si="103"/>
        <v>3.2246993483140747</v>
      </c>
      <c r="AX45" s="158">
        <f t="shared" si="103"/>
        <v>3.2172003910664415</v>
      </c>
      <c r="AY45" s="158">
        <f t="shared" si="103"/>
        <v>3.0999060808580792</v>
      </c>
      <c r="AZ45" s="158">
        <f t="shared" si="103"/>
        <v>3.0374155643795984</v>
      </c>
      <c r="BA45" s="158">
        <f t="shared" si="103"/>
        <v>3.1146630662375796</v>
      </c>
      <c r="BB45" s="158">
        <f t="shared" si="103"/>
        <v>3.1652203730114099</v>
      </c>
      <c r="BC45" s="158">
        <f t="shared" ref="BC45" si="104">IF(AJ40="","",(AJ45/P45)*10)</f>
        <v>3.162484470031925</v>
      </c>
      <c r="BD45" s="158">
        <f t="shared" ref="BD45" si="105">IF(AK40="","",(AK45/Q45)*10)</f>
        <v>3.1278839337910114</v>
      </c>
      <c r="BE45" s="298" t="str">
        <f t="shared" si="73"/>
        <v/>
      </c>
      <c r="BF45" s="55" t="str">
        <f>IF(BE45="","",(BE45-BD45)/BD45)</f>
        <v/>
      </c>
      <c r="BI45" s="105"/>
    </row>
    <row r="46" spans="1:61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BI46" s="105"/>
    </row>
    <row r="47" spans="1:61" ht="15.75" thickBot="1">
      <c r="S47" s="107" t="s">
        <v>1</v>
      </c>
      <c r="AM47" s="284">
        <v>1000</v>
      </c>
      <c r="BF47" s="284" t="s">
        <v>46</v>
      </c>
      <c r="BI47" s="105"/>
    </row>
    <row r="48" spans="1:61" ht="20.100000000000001" customHeight="1">
      <c r="A48" s="420" t="s">
        <v>15</v>
      </c>
      <c r="B48" s="455" t="s">
        <v>71</v>
      </c>
      <c r="C48" s="450"/>
      <c r="D48" s="450"/>
      <c r="E48" s="450"/>
      <c r="F48" s="450"/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50"/>
      <c r="R48" s="450"/>
      <c r="S48" s="452" t="s">
        <v>146</v>
      </c>
      <c r="U48" s="456" t="s">
        <v>3</v>
      </c>
      <c r="V48" s="449" t="s">
        <v>71</v>
      </c>
      <c r="W48" s="450"/>
      <c r="X48" s="450"/>
      <c r="Y48" s="450"/>
      <c r="Z48" s="450"/>
      <c r="AA48" s="450"/>
      <c r="AB48" s="450"/>
      <c r="AC48" s="450"/>
      <c r="AD48" s="450"/>
      <c r="AE48" s="450"/>
      <c r="AF48" s="450"/>
      <c r="AG48" s="450"/>
      <c r="AH48" s="450"/>
      <c r="AI48" s="450"/>
      <c r="AJ48" s="450"/>
      <c r="AK48" s="450"/>
      <c r="AL48" s="451"/>
      <c r="AM48" s="452" t="s">
        <v>146</v>
      </c>
      <c r="AO48" s="449" t="s">
        <v>71</v>
      </c>
      <c r="AP48" s="450"/>
      <c r="AQ48" s="450"/>
      <c r="AR48" s="450"/>
      <c r="AS48" s="450"/>
      <c r="AT48" s="450"/>
      <c r="AU48" s="450"/>
      <c r="AV48" s="450"/>
      <c r="AW48" s="450"/>
      <c r="AX48" s="450"/>
      <c r="AY48" s="450"/>
      <c r="AZ48" s="450"/>
      <c r="BA48" s="450"/>
      <c r="BB48" s="450"/>
      <c r="BC48" s="450"/>
      <c r="BD48" s="450"/>
      <c r="BE48" s="451"/>
      <c r="BF48" s="452" t="str">
        <f>AM48</f>
        <v>D       2026/2025</v>
      </c>
      <c r="BI48" s="105"/>
    </row>
    <row r="49" spans="1:61" ht="20.100000000000001" customHeight="1" thickBot="1">
      <c r="A49" s="454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2">
        <v>2019</v>
      </c>
      <c r="L49" s="262">
        <v>2020</v>
      </c>
      <c r="M49" s="262">
        <v>2021</v>
      </c>
      <c r="N49" s="262">
        <v>2022</v>
      </c>
      <c r="O49" s="262">
        <v>2023</v>
      </c>
      <c r="P49" s="262">
        <v>2024</v>
      </c>
      <c r="Q49" s="262">
        <v>2025</v>
      </c>
      <c r="R49" s="262">
        <v>2026</v>
      </c>
      <c r="S49" s="453"/>
      <c r="U49" s="457"/>
      <c r="V49" s="25">
        <v>2010</v>
      </c>
      <c r="W49" s="135">
        <v>2011</v>
      </c>
      <c r="X49" s="135">
        <v>2012</v>
      </c>
      <c r="Y49" s="135">
        <v>2013</v>
      </c>
      <c r="Z49" s="135">
        <v>2014</v>
      </c>
      <c r="AA49" s="135">
        <v>2015</v>
      </c>
      <c r="AB49" s="135">
        <v>2016</v>
      </c>
      <c r="AC49" s="135">
        <v>2017</v>
      </c>
      <c r="AD49" s="135">
        <v>2018</v>
      </c>
      <c r="AE49" s="135">
        <v>2019</v>
      </c>
      <c r="AF49" s="135">
        <v>2020</v>
      </c>
      <c r="AG49" s="135">
        <v>2021</v>
      </c>
      <c r="AH49" s="135">
        <v>2022</v>
      </c>
      <c r="AI49" s="135">
        <v>2023</v>
      </c>
      <c r="AJ49" s="135">
        <v>2024</v>
      </c>
      <c r="AK49" s="135">
        <v>2025</v>
      </c>
      <c r="AL49" s="133">
        <v>2026</v>
      </c>
      <c r="AM49" s="453"/>
      <c r="AO49" s="25">
        <v>2010</v>
      </c>
      <c r="AP49" s="135">
        <v>2011</v>
      </c>
      <c r="AQ49" s="135">
        <v>2012</v>
      </c>
      <c r="AR49" s="135">
        <v>2013</v>
      </c>
      <c r="AS49" s="135">
        <v>2014</v>
      </c>
      <c r="AT49" s="135">
        <v>2015</v>
      </c>
      <c r="AU49" s="135">
        <v>2017</v>
      </c>
      <c r="AV49" s="135">
        <v>2017</v>
      </c>
      <c r="AW49" s="135">
        <v>2018</v>
      </c>
      <c r="AX49" s="135">
        <v>2019</v>
      </c>
      <c r="AY49" s="135">
        <v>2020</v>
      </c>
      <c r="AZ49" s="135">
        <v>2021</v>
      </c>
      <c r="BA49" s="135">
        <v>2022</v>
      </c>
      <c r="BB49" s="135">
        <v>2023</v>
      </c>
      <c r="BC49" s="135">
        <v>2024</v>
      </c>
      <c r="BD49" s="135">
        <v>2025</v>
      </c>
      <c r="BE49" s="133">
        <v>2026</v>
      </c>
      <c r="BF49" s="453"/>
      <c r="BI49" s="105"/>
    </row>
    <row r="50" spans="1:61" ht="3" customHeight="1" thickBot="1">
      <c r="A50" s="286" t="s">
        <v>89</v>
      </c>
      <c r="B50" s="285"/>
      <c r="C50" s="285"/>
      <c r="D50" s="285"/>
      <c r="E50" s="285"/>
      <c r="F50" s="285"/>
      <c r="G50" s="285"/>
      <c r="H50" s="285"/>
      <c r="I50" s="285"/>
      <c r="J50" s="290"/>
      <c r="K50" s="285"/>
      <c r="L50" s="285"/>
      <c r="M50" s="285"/>
      <c r="N50" s="285"/>
      <c r="O50" s="285"/>
      <c r="P50" s="285"/>
      <c r="Q50" s="285"/>
      <c r="R50" s="285"/>
      <c r="S50" s="287"/>
      <c r="U50" s="286"/>
      <c r="V50" s="288">
        <v>2010</v>
      </c>
      <c r="W50" s="288">
        <v>2011</v>
      </c>
      <c r="X50" s="288">
        <v>2012</v>
      </c>
      <c r="Y50" s="288"/>
      <c r="Z50" s="288"/>
      <c r="AA50" s="288"/>
      <c r="AB50" s="288"/>
      <c r="AC50" s="288"/>
      <c r="AD50" s="288"/>
      <c r="AE50" s="288"/>
      <c r="AF50" s="288"/>
      <c r="AG50" s="288"/>
      <c r="AH50" s="288"/>
      <c r="AI50" s="288"/>
      <c r="AJ50" s="288"/>
      <c r="AK50" s="288"/>
      <c r="AL50" s="288"/>
      <c r="AM50" s="289"/>
      <c r="AO50" s="288"/>
      <c r="AP50" s="288"/>
      <c r="AQ50" s="288"/>
      <c r="AR50" s="288"/>
      <c r="AS50" s="288"/>
      <c r="AT50" s="288"/>
      <c r="AU50" s="288"/>
      <c r="AV50" s="288"/>
      <c r="AW50" s="288"/>
      <c r="AX50" s="288"/>
      <c r="AY50" s="288"/>
      <c r="AZ50" s="288"/>
      <c r="BA50" s="288"/>
      <c r="BB50" s="288"/>
      <c r="BC50" s="288"/>
      <c r="BD50" s="288"/>
      <c r="BE50" s="288"/>
      <c r="BF50" s="287"/>
      <c r="BI50" s="105"/>
    </row>
    <row r="51" spans="1:61" ht="20.100000000000001" customHeight="1">
      <c r="A51" s="120" t="s">
        <v>72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204">
        <v>136111.58999999997</v>
      </c>
      <c r="P51" s="204">
        <v>121578.57000000004</v>
      </c>
      <c r="Q51" s="204">
        <v>135833.83999999991</v>
      </c>
      <c r="R51" s="204">
        <v>124155.69000000005</v>
      </c>
      <c r="S51" s="61">
        <f t="shared" ref="S51:S67" si="106">IF(R51="","",(R51-Q51)/Q51)</f>
        <v>-8.5973789741936701E-2</v>
      </c>
      <c r="U51" s="109" t="s">
        <v>72</v>
      </c>
      <c r="V51" s="115">
        <v>14178.058999999999</v>
      </c>
      <c r="W51" s="153">
        <v>16344.844999999999</v>
      </c>
      <c r="X51" s="153">
        <v>18481.169000000002</v>
      </c>
      <c r="Y51" s="153">
        <v>20000.632999999987</v>
      </c>
      <c r="Z51" s="153">
        <v>18045.733999999989</v>
      </c>
      <c r="AA51" s="153">
        <v>19063.57499999999</v>
      </c>
      <c r="AB51" s="153">
        <v>17884.870999999992</v>
      </c>
      <c r="AC51" s="153">
        <v>22256.164000000001</v>
      </c>
      <c r="AD51" s="153">
        <v>22751.996999999999</v>
      </c>
      <c r="AE51" s="153">
        <v>25859.545000000013</v>
      </c>
      <c r="AF51" s="153">
        <v>35304.031000000017</v>
      </c>
      <c r="AG51" s="153">
        <v>29875.058000000012</v>
      </c>
      <c r="AH51" s="153">
        <v>35625.286000000015</v>
      </c>
      <c r="AI51" s="153">
        <v>34919.174000000006</v>
      </c>
      <c r="AJ51" s="153">
        <v>37175.217999999979</v>
      </c>
      <c r="AK51" s="153">
        <v>37655.86</v>
      </c>
      <c r="AL51" s="112">
        <v>33731.351000000024</v>
      </c>
      <c r="AM51" s="61">
        <f>(AL51-AK51)/AK51</f>
        <v>-0.1042204055358177</v>
      </c>
      <c r="AO51" s="197">
        <f t="shared" ref="AO51:AO60" si="107">(V51/B51)*10</f>
        <v>1.8403950095881081</v>
      </c>
      <c r="AP51" s="156">
        <f t="shared" ref="AP51:AP60" si="108">(W51/C51)*10</f>
        <v>2.1615227579625658</v>
      </c>
      <c r="AQ51" s="156">
        <f t="shared" ref="AQ51:AQ60" si="109">(X51/D51)*10</f>
        <v>1.6233752122420044</v>
      </c>
      <c r="AR51" s="156">
        <f t="shared" ref="AR51:AR60" si="110">(Y51/E51)*10</f>
        <v>2.1365698136809841</v>
      </c>
      <c r="AS51" s="156">
        <f t="shared" ref="AS51:AS60" si="111">(Z51/F51)*10</f>
        <v>1.9118665881821473</v>
      </c>
      <c r="AT51" s="156">
        <f t="shared" ref="AT51:AT60" si="112">(AA51/G51)*10</f>
        <v>2.084887683249244</v>
      </c>
      <c r="AU51" s="156">
        <f t="shared" ref="AU51:AU60" si="113">(AB51/H51)*10</f>
        <v>2.5496644283820684</v>
      </c>
      <c r="AV51" s="156">
        <f t="shared" ref="AV51:AV60" si="114">(AC51/I51)*10</f>
        <v>2.3022728777371348</v>
      </c>
      <c r="AW51" s="156">
        <f t="shared" ref="AW51:AW60" si="115">(AD51/J51)*10</f>
        <v>2.6245023255663726</v>
      </c>
      <c r="AX51" s="156">
        <f t="shared" ref="AX51:AX60" si="116">(AE51/K51)*10</f>
        <v>2.5168305052232003</v>
      </c>
      <c r="AY51" s="156">
        <f t="shared" ref="AY51:AY60" si="117">(AF51/L51)*10</f>
        <v>2.5770024051709339</v>
      </c>
      <c r="AZ51" s="156">
        <f t="shared" ref="AZ51:AZ60" si="118">(AG51/M51)*10</f>
        <v>2.4558880613738214</v>
      </c>
      <c r="BA51" s="156">
        <f t="shared" ref="BA51:BA60" si="119">(AH51/N51)*10</f>
        <v>2.7736362714125979</v>
      </c>
      <c r="BB51" s="156">
        <f t="shared" ref="BB51:BC60" si="120">(AI51/O51)*10</f>
        <v>2.5654813083882138</v>
      </c>
      <c r="BC51" s="156">
        <f t="shared" si="120"/>
        <v>3.0577114042384252</v>
      </c>
      <c r="BD51" s="156">
        <f t="shared" ref="BD51:BD60" si="121">(AK51/Q51)*10</f>
        <v>2.7722002116703779</v>
      </c>
      <c r="BE51" s="156">
        <f t="shared" ref="BE51" si="122">(AL51/R51)*10</f>
        <v>2.7168590501168337</v>
      </c>
      <c r="BF51" s="61">
        <f t="shared" ref="BF51:BF63" si="123">IF(BE51="","",(BE51-BD51)/BD51)</f>
        <v>-1.9962902145584424E-2</v>
      </c>
      <c r="BI51" s="105"/>
    </row>
    <row r="52" spans="1:61" ht="20.100000000000001" customHeight="1">
      <c r="A52" s="121" t="s">
        <v>73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202">
        <v>126774.69999999985</v>
      </c>
      <c r="P52" s="202">
        <v>142487.47000000006</v>
      </c>
      <c r="Q52" s="202">
        <v>155655.73000000004</v>
      </c>
      <c r="R52" s="202"/>
      <c r="S52" s="52" t="str">
        <f t="shared" si="106"/>
        <v/>
      </c>
      <c r="U52" s="109" t="s">
        <v>73</v>
      </c>
      <c r="V52" s="117">
        <v>14439.179</v>
      </c>
      <c r="W52" s="154">
        <v>17444.693999999992</v>
      </c>
      <c r="X52" s="154">
        <v>20090.994000000017</v>
      </c>
      <c r="Y52" s="154">
        <v>22514.599000000009</v>
      </c>
      <c r="Z52" s="154">
        <v>22065.344000000008</v>
      </c>
      <c r="AA52" s="154">
        <v>19101.218999999997</v>
      </c>
      <c r="AB52" s="154">
        <v>19254.929999999989</v>
      </c>
      <c r="AC52" s="154">
        <v>22517.317999999988</v>
      </c>
      <c r="AD52" s="154">
        <v>25713.953000000001</v>
      </c>
      <c r="AE52" s="154">
        <v>28323.108</v>
      </c>
      <c r="AF52" s="154">
        <v>28077.08600000001</v>
      </c>
      <c r="AG52" s="154">
        <v>31587.514000000025</v>
      </c>
      <c r="AH52" s="154">
        <v>37504.744000000028</v>
      </c>
      <c r="AI52" s="154">
        <v>37660.41700000003</v>
      </c>
      <c r="AJ52" s="154">
        <v>40377.023999999983</v>
      </c>
      <c r="AK52" s="154">
        <v>42767.302000000011</v>
      </c>
      <c r="AL52" s="119"/>
      <c r="AM52" s="52" t="str">
        <f t="shared" ref="AM52:AM67" si="124">IF(AL52="","",(AL52-AK52)/AK52)</f>
        <v/>
      </c>
      <c r="AO52" s="198">
        <f t="shared" si="107"/>
        <v>1.9828769390109828</v>
      </c>
      <c r="AP52" s="157">
        <f t="shared" si="108"/>
        <v>1.9988227993313985</v>
      </c>
      <c r="AQ52" s="157">
        <f t="shared" si="109"/>
        <v>1.9749874173279136</v>
      </c>
      <c r="AR52" s="157">
        <f t="shared" si="110"/>
        <v>2.0345965286625685</v>
      </c>
      <c r="AS52" s="157">
        <f t="shared" si="111"/>
        <v>2.0060953800975545</v>
      </c>
      <c r="AT52" s="157">
        <f t="shared" si="112"/>
        <v>2.0568406639230217</v>
      </c>
      <c r="AU52" s="157">
        <f t="shared" si="113"/>
        <v>2.6533769046368283</v>
      </c>
      <c r="AV52" s="157">
        <f t="shared" si="114"/>
        <v>2.647838667682183</v>
      </c>
      <c r="AW52" s="157">
        <f t="shared" si="115"/>
        <v>2.631341738074287</v>
      </c>
      <c r="AX52" s="157">
        <f t="shared" si="116"/>
        <v>2.536018842558001</v>
      </c>
      <c r="AY52" s="157">
        <f t="shared" si="117"/>
        <v>2.4832292547690611</v>
      </c>
      <c r="AZ52" s="157">
        <f t="shared" si="118"/>
        <v>2.5417049850064632</v>
      </c>
      <c r="BA52" s="157">
        <f t="shared" si="119"/>
        <v>2.7055411202134874</v>
      </c>
      <c r="BB52" s="157">
        <f t="shared" si="120"/>
        <v>2.9706571579345149</v>
      </c>
      <c r="BC52" s="157">
        <f t="shared" si="120"/>
        <v>2.8337245373224724</v>
      </c>
      <c r="BD52" s="157">
        <f t="shared" si="121"/>
        <v>2.7475571891892447</v>
      </c>
      <c r="BE52" s="157" t="str">
        <f t="shared" ref="BE52:BE60" si="125">IF(AL52="","",(AL52/R52)*10)</f>
        <v/>
      </c>
      <c r="BF52" s="52" t="str">
        <f t="shared" si="123"/>
        <v/>
      </c>
      <c r="BI52" s="105"/>
    </row>
    <row r="53" spans="1:61" ht="20.100000000000001" customHeight="1">
      <c r="A53" s="121" t="s">
        <v>74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144711.77000000008</v>
      </c>
      <c r="O53" s="202">
        <v>149915.40000000011</v>
      </c>
      <c r="P53" s="202">
        <v>147087.33999999985</v>
      </c>
      <c r="Q53" s="202">
        <v>145608.72999999975</v>
      </c>
      <c r="R53" s="202"/>
      <c r="S53" s="52" t="str">
        <f t="shared" si="106"/>
        <v/>
      </c>
      <c r="U53" s="109" t="s">
        <v>74</v>
      </c>
      <c r="V53" s="117">
        <v>16992.152000000002</v>
      </c>
      <c r="W53" s="154">
        <v>19273.382000000009</v>
      </c>
      <c r="X53" s="154">
        <v>22749.488000000016</v>
      </c>
      <c r="Y53" s="154">
        <v>20836.083999999995</v>
      </c>
      <c r="Z53" s="154">
        <v>21337.534000000003</v>
      </c>
      <c r="AA53" s="154">
        <v>27425.90399999998</v>
      </c>
      <c r="AB53" s="154">
        <v>21464.642000000003</v>
      </c>
      <c r="AC53" s="154">
        <v>29322.409999999974</v>
      </c>
      <c r="AD53" s="154">
        <v>27877.649000000001</v>
      </c>
      <c r="AE53" s="154">
        <v>26138.823000000029</v>
      </c>
      <c r="AF53" s="154">
        <v>35987.321000000011</v>
      </c>
      <c r="AG53" s="154">
        <v>45543.809999999983</v>
      </c>
      <c r="AH53" s="154">
        <v>41236.967000000041</v>
      </c>
      <c r="AI53" s="154">
        <v>43705.949999999953</v>
      </c>
      <c r="AJ53" s="154">
        <v>44325.039999999979</v>
      </c>
      <c r="AK53" s="154">
        <v>39751.333999999988</v>
      </c>
      <c r="AL53" s="119"/>
      <c r="AM53" s="52" t="str">
        <f t="shared" si="124"/>
        <v/>
      </c>
      <c r="AO53" s="198">
        <f t="shared" si="107"/>
        <v>2.0077226683000542</v>
      </c>
      <c r="AP53" s="157">
        <f t="shared" si="108"/>
        <v>1.8315235126543004</v>
      </c>
      <c r="AQ53" s="157">
        <f t="shared" si="109"/>
        <v>1.8119557041330736</v>
      </c>
      <c r="AR53" s="157">
        <f t="shared" si="110"/>
        <v>2.0167206334389824</v>
      </c>
      <c r="AS53" s="157">
        <f t="shared" si="111"/>
        <v>1.9826132412987234</v>
      </c>
      <c r="AT53" s="157">
        <f t="shared" si="112"/>
        <v>2.113228319300315</v>
      </c>
      <c r="AU53" s="157">
        <f t="shared" si="113"/>
        <v>2.602660007755369</v>
      </c>
      <c r="AV53" s="157">
        <f t="shared" si="114"/>
        <v>2.6739934021991134</v>
      </c>
      <c r="AW53" s="157">
        <f t="shared" si="115"/>
        <v>2.617554001228326</v>
      </c>
      <c r="AX53" s="157">
        <f t="shared" si="116"/>
        <v>2.609925131515602</v>
      </c>
      <c r="AY53" s="157">
        <f t="shared" si="117"/>
        <v>2.6161012043466729</v>
      </c>
      <c r="AZ53" s="157">
        <f t="shared" si="118"/>
        <v>2.8377757985763976</v>
      </c>
      <c r="BA53" s="157">
        <f t="shared" si="119"/>
        <v>2.8495931602522742</v>
      </c>
      <c r="BB53" s="157">
        <f t="shared" si="120"/>
        <v>2.915374271088889</v>
      </c>
      <c r="BC53" s="157">
        <f t="shared" si="120"/>
        <v>3.0135183626272677</v>
      </c>
      <c r="BD53" s="157">
        <f t="shared" si="121"/>
        <v>2.7300103503409483</v>
      </c>
      <c r="BE53" s="157" t="str">
        <f t="shared" si="125"/>
        <v/>
      </c>
      <c r="BF53" s="52" t="str">
        <f t="shared" si="123"/>
        <v/>
      </c>
      <c r="BI53" s="105"/>
    </row>
    <row r="54" spans="1:61" ht="20.100000000000001" customHeight="1">
      <c r="A54" s="121" t="s">
        <v>75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202">
        <v>125652.07000000005</v>
      </c>
      <c r="P54" s="202">
        <v>174114.08</v>
      </c>
      <c r="Q54" s="202">
        <v>137872.80999999994</v>
      </c>
      <c r="R54" s="202"/>
      <c r="S54" s="52" t="str">
        <f t="shared" si="106"/>
        <v/>
      </c>
      <c r="U54" s="109" t="s">
        <v>75</v>
      </c>
      <c r="V54" s="117">
        <v>16453.240000000009</v>
      </c>
      <c r="W54" s="154">
        <v>17348.706999999995</v>
      </c>
      <c r="X54" s="154">
        <v>21481.076000000001</v>
      </c>
      <c r="Y54" s="154">
        <v>23047.187999999995</v>
      </c>
      <c r="Z54" s="154">
        <v>22346.683000000005</v>
      </c>
      <c r="AA54" s="154">
        <v>26898.605999999982</v>
      </c>
      <c r="AB54" s="154">
        <v>21576.277000000009</v>
      </c>
      <c r="AC54" s="154">
        <v>21389.478000000017</v>
      </c>
      <c r="AD54" s="154">
        <v>27604.588</v>
      </c>
      <c r="AE54" s="154">
        <v>27317.737999999994</v>
      </c>
      <c r="AF54" s="154">
        <v>32348.051999999996</v>
      </c>
      <c r="AG54" s="154">
        <v>41453.064999999973</v>
      </c>
      <c r="AH54" s="154">
        <v>37368.31299999998</v>
      </c>
      <c r="AI54" s="154">
        <v>37613.93</v>
      </c>
      <c r="AJ54" s="154">
        <v>50417.64899999999</v>
      </c>
      <c r="AK54" s="154">
        <v>41389.866999999998</v>
      </c>
      <c r="AL54" s="119"/>
      <c r="AM54" s="52" t="str">
        <f t="shared" si="124"/>
        <v/>
      </c>
      <c r="AO54" s="198">
        <f t="shared" si="107"/>
        <v>1.9069227134443323</v>
      </c>
      <c r="AP54" s="157">
        <f t="shared" si="108"/>
        <v>1.915464103514757</v>
      </c>
      <c r="AQ54" s="157">
        <f t="shared" si="109"/>
        <v>1.8761332001822941</v>
      </c>
      <c r="AR54" s="157">
        <f t="shared" si="110"/>
        <v>1.8126793237794652</v>
      </c>
      <c r="AS54" s="157">
        <f t="shared" si="111"/>
        <v>2.2034024597762674</v>
      </c>
      <c r="AT54" s="157">
        <f t="shared" si="112"/>
        <v>1.9447659298682476</v>
      </c>
      <c r="AU54" s="157">
        <f t="shared" si="113"/>
        <v>2.43607496637682</v>
      </c>
      <c r="AV54" s="157">
        <f t="shared" si="114"/>
        <v>2.3737374992869791</v>
      </c>
      <c r="AW54" s="157">
        <f t="shared" si="115"/>
        <v>2.3781815706915439</v>
      </c>
      <c r="AX54" s="157">
        <f t="shared" si="116"/>
        <v>2.4789600355286541</v>
      </c>
      <c r="AY54" s="157">
        <f t="shared" si="117"/>
        <v>2.7486232264577093</v>
      </c>
      <c r="AZ54" s="157">
        <f t="shared" si="118"/>
        <v>2.7144993314116017</v>
      </c>
      <c r="BA54" s="157">
        <f t="shared" si="119"/>
        <v>2.8724249818937571</v>
      </c>
      <c r="BB54" s="157">
        <f t="shared" si="120"/>
        <v>2.9934986347618455</v>
      </c>
      <c r="BC54" s="157">
        <f t="shared" si="120"/>
        <v>2.8956675416485558</v>
      </c>
      <c r="BD54" s="157">
        <f t="shared" si="121"/>
        <v>3.00203259801552</v>
      </c>
      <c r="BE54" s="157" t="str">
        <f t="shared" si="125"/>
        <v/>
      </c>
      <c r="BF54" s="52" t="str">
        <f t="shared" si="123"/>
        <v/>
      </c>
      <c r="BI54" s="105"/>
    </row>
    <row r="55" spans="1:61" ht="20.100000000000001" customHeight="1">
      <c r="A55" s="121" t="s">
        <v>76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202">
        <v>152996.03000000003</v>
      </c>
      <c r="P55" s="202">
        <v>153585.92999999988</v>
      </c>
      <c r="Q55" s="202">
        <v>170656.78999999983</v>
      </c>
      <c r="R55" s="202"/>
      <c r="S55" s="52" t="str">
        <f t="shared" si="106"/>
        <v/>
      </c>
      <c r="U55" s="109" t="s">
        <v>76</v>
      </c>
      <c r="V55" s="117">
        <v>18200.404999999999</v>
      </c>
      <c r="W55" s="154">
        <v>20446.271000000008</v>
      </c>
      <c r="X55" s="154">
        <v>22726.202999999998</v>
      </c>
      <c r="Y55" s="154">
        <v>24859.089999999986</v>
      </c>
      <c r="Z55" s="154">
        <v>23995.31</v>
      </c>
      <c r="AA55" s="154">
        <v>23727.782000000003</v>
      </c>
      <c r="AB55" s="154">
        <v>22966.652000000002</v>
      </c>
      <c r="AC55" s="154">
        <v>30743.068000000036</v>
      </c>
      <c r="AD55" s="154">
        <v>29718.337</v>
      </c>
      <c r="AE55" s="154">
        <v>31960.788000000026</v>
      </c>
      <c r="AF55" s="154">
        <v>29316.248000000011</v>
      </c>
      <c r="AG55" s="154">
        <v>42035.093000000081</v>
      </c>
      <c r="AH55" s="154">
        <v>42292.586000000018</v>
      </c>
      <c r="AI55" s="154">
        <v>46244.032999999938</v>
      </c>
      <c r="AJ55" s="154">
        <v>44658.516000000047</v>
      </c>
      <c r="AK55" s="154">
        <v>45522.795999999966</v>
      </c>
      <c r="AL55" s="119"/>
      <c r="AM55" s="52" t="str">
        <f t="shared" si="124"/>
        <v/>
      </c>
      <c r="AO55" s="198">
        <f t="shared" si="107"/>
        <v>1.7520340711061637</v>
      </c>
      <c r="AP55" s="157">
        <f t="shared" si="108"/>
        <v>1.7517428736684229</v>
      </c>
      <c r="AQ55" s="157">
        <f t="shared" si="109"/>
        <v>1.726322321385233</v>
      </c>
      <c r="AR55" s="157">
        <f t="shared" si="110"/>
        <v>2.0015272066699175</v>
      </c>
      <c r="AS55" s="157">
        <f t="shared" si="111"/>
        <v>2.0864842867894087</v>
      </c>
      <c r="AT55" s="157">
        <f t="shared" si="112"/>
        <v>2.3291488172697856</v>
      </c>
      <c r="AU55" s="157">
        <f t="shared" si="113"/>
        <v>2.331685483786639</v>
      </c>
      <c r="AV55" s="157">
        <f t="shared" si="114"/>
        <v>2.4456093561553693</v>
      </c>
      <c r="AW55" s="157">
        <f t="shared" si="115"/>
        <v>2.5166896261109475</v>
      </c>
      <c r="AX55" s="157">
        <f t="shared" si="116"/>
        <v>2.3149959655163963</v>
      </c>
      <c r="AY55" s="157">
        <f t="shared" si="117"/>
        <v>2.5229270215366979</v>
      </c>
      <c r="AZ55" s="157">
        <f t="shared" si="118"/>
        <v>2.6525523763560646</v>
      </c>
      <c r="BA55" s="157">
        <f t="shared" si="119"/>
        <v>2.8703441202536228</v>
      </c>
      <c r="BB55" s="157">
        <f t="shared" si="120"/>
        <v>3.0225642456212709</v>
      </c>
      <c r="BC55" s="157">
        <f t="shared" si="120"/>
        <v>2.9077218206120885</v>
      </c>
      <c r="BD55" s="157">
        <f t="shared" si="121"/>
        <v>2.6675056995974207</v>
      </c>
      <c r="BE55" s="157" t="str">
        <f t="shared" si="125"/>
        <v/>
      </c>
      <c r="BF55" s="52" t="str">
        <f t="shared" si="123"/>
        <v/>
      </c>
      <c r="BI55" s="105"/>
    </row>
    <row r="56" spans="1:61" ht="20.100000000000001" customHeight="1">
      <c r="A56" s="121" t="s">
        <v>77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202">
        <v>180205.36000000007</v>
      </c>
      <c r="P56" s="202">
        <v>140466.84999999992</v>
      </c>
      <c r="Q56" s="202">
        <v>149551.03000000006</v>
      </c>
      <c r="R56" s="202"/>
      <c r="S56" s="52" t="str">
        <f t="shared" si="106"/>
        <v/>
      </c>
      <c r="U56" s="109" t="s">
        <v>77</v>
      </c>
      <c r="V56" s="117">
        <v>17415.862000000005</v>
      </c>
      <c r="W56" s="154">
        <v>20004.232999999982</v>
      </c>
      <c r="X56" s="154">
        <v>23077.424999999992</v>
      </c>
      <c r="Y56" s="154">
        <v>20396.612000000005</v>
      </c>
      <c r="Z56" s="154">
        <v>22655.134000000016</v>
      </c>
      <c r="AA56" s="154">
        <v>25022.574999999983</v>
      </c>
      <c r="AB56" s="154">
        <v>20750.199000000015</v>
      </c>
      <c r="AC56" s="154">
        <v>28108.851999999995</v>
      </c>
      <c r="AD56" s="154">
        <v>27267.624</v>
      </c>
      <c r="AE56" s="154">
        <v>25611.110000000004</v>
      </c>
      <c r="AF56" s="154">
        <v>32107.317999999985</v>
      </c>
      <c r="AG56" s="154">
        <v>37813.970000000023</v>
      </c>
      <c r="AH56" s="154">
        <v>38238.688000000016</v>
      </c>
      <c r="AI56" s="154">
        <v>52513.994000000006</v>
      </c>
      <c r="AJ56" s="154">
        <v>40010.997000000032</v>
      </c>
      <c r="AK56" s="154">
        <v>42659.66199999996</v>
      </c>
      <c r="AL56" s="119"/>
      <c r="AM56" s="52" t="str">
        <f t="shared" si="124"/>
        <v/>
      </c>
      <c r="AO56" s="198">
        <f t="shared" si="107"/>
        <v>2.1642824699311363</v>
      </c>
      <c r="AP56" s="157">
        <f t="shared" si="108"/>
        <v>1.6258312843389231</v>
      </c>
      <c r="AQ56" s="157">
        <f t="shared" si="109"/>
        <v>1.8444156881700937</v>
      </c>
      <c r="AR56" s="157">
        <f t="shared" si="110"/>
        <v>2.2679253964330508</v>
      </c>
      <c r="AS56" s="157">
        <f t="shared" si="111"/>
        <v>1.9775145141985686</v>
      </c>
      <c r="AT56" s="157">
        <f t="shared" si="112"/>
        <v>2.2301042720461464</v>
      </c>
      <c r="AU56" s="157">
        <f t="shared" si="113"/>
        <v>2.4649217088977964</v>
      </c>
      <c r="AV56" s="157">
        <f t="shared" si="114"/>
        <v>2.2994092133916011</v>
      </c>
      <c r="AW56" s="157">
        <f t="shared" si="115"/>
        <v>2.5374049995421668</v>
      </c>
      <c r="AX56" s="157">
        <f t="shared" si="116"/>
        <v>2.5635245583717103</v>
      </c>
      <c r="AY56" s="157">
        <f t="shared" si="117"/>
        <v>2.3079094660369694</v>
      </c>
      <c r="AZ56" s="157">
        <f t="shared" si="118"/>
        <v>2.6287498593130412</v>
      </c>
      <c r="BA56" s="157">
        <f t="shared" si="119"/>
        <v>2.8590970820133683</v>
      </c>
      <c r="BB56" s="157">
        <f t="shared" si="120"/>
        <v>2.9141194246386446</v>
      </c>
      <c r="BC56" s="157">
        <f t="shared" si="120"/>
        <v>2.8484298608532943</v>
      </c>
      <c r="BD56" s="157">
        <f t="shared" si="121"/>
        <v>2.8525154256710867</v>
      </c>
      <c r="BE56" s="157" t="str">
        <f t="shared" si="125"/>
        <v/>
      </c>
      <c r="BF56" s="52" t="str">
        <f t="shared" ref="BF56:BF59" si="126">IF(BE56="","",(BE56-BD56)/BD56)</f>
        <v/>
      </c>
      <c r="BI56" s="105"/>
    </row>
    <row r="57" spans="1:61" ht="20.100000000000001" customHeight="1">
      <c r="A57" s="121" t="s">
        <v>78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202">
        <v>174761.32000000004</v>
      </c>
      <c r="P57" s="202">
        <v>202498.53999999992</v>
      </c>
      <c r="Q57" s="202">
        <v>215410.41999999972</v>
      </c>
      <c r="R57" s="202"/>
      <c r="S57" s="52" t="str">
        <f t="shared" si="106"/>
        <v/>
      </c>
      <c r="U57" s="109" t="s">
        <v>78</v>
      </c>
      <c r="V57" s="117">
        <v>21585.097000000031</v>
      </c>
      <c r="W57" s="154">
        <v>27388.943999999978</v>
      </c>
      <c r="X57" s="154">
        <v>30041.980000000014</v>
      </c>
      <c r="Y57" s="154">
        <v>31158.237999999987</v>
      </c>
      <c r="Z57" s="154">
        <v>32854.051000000014</v>
      </c>
      <c r="AA57" s="154">
        <v>32382.404999999973</v>
      </c>
      <c r="AB57" s="154">
        <v>26168.737000000016</v>
      </c>
      <c r="AC57" s="154">
        <v>29583.368000000006</v>
      </c>
      <c r="AD57" s="154">
        <v>33476.61</v>
      </c>
      <c r="AE57" s="154">
        <v>36683.536999999989</v>
      </c>
      <c r="AF57" s="154">
        <v>47305.887999999992</v>
      </c>
      <c r="AG57" s="154">
        <v>47700.946000000025</v>
      </c>
      <c r="AH57" s="154">
        <v>48307.429000000018</v>
      </c>
      <c r="AI57" s="154">
        <v>53523.881999999991</v>
      </c>
      <c r="AJ57" s="154">
        <v>57172.882999999965</v>
      </c>
      <c r="AK57" s="154">
        <v>56747.513999999923</v>
      </c>
      <c r="AL57" s="119"/>
      <c r="AM57" s="52" t="str">
        <f t="shared" si="124"/>
        <v/>
      </c>
      <c r="AO57" s="198">
        <f t="shared" si="107"/>
        <v>1.78028436914874</v>
      </c>
      <c r="AP57" s="157">
        <f t="shared" si="108"/>
        <v>1.8490670998920886</v>
      </c>
      <c r="AQ57" s="157">
        <f t="shared" si="109"/>
        <v>2.0713675613226452</v>
      </c>
      <c r="AR57" s="157">
        <f t="shared" si="110"/>
        <v>2.6398668876056313</v>
      </c>
      <c r="AS57" s="157">
        <f t="shared" si="111"/>
        <v>2.1564433770399614</v>
      </c>
      <c r="AT57" s="157">
        <f t="shared" si="112"/>
        <v>2.2613040218962874</v>
      </c>
      <c r="AU57" s="157">
        <f t="shared" si="113"/>
        <v>2.3003462816760107</v>
      </c>
      <c r="AV57" s="157">
        <f t="shared" si="114"/>
        <v>2.695125703096739</v>
      </c>
      <c r="AW57" s="157">
        <f t="shared" si="115"/>
        <v>2.7967861439132284</v>
      </c>
      <c r="AX57" s="157">
        <f t="shared" si="116"/>
        <v>2.7346902490333531</v>
      </c>
      <c r="AY57" s="157">
        <f t="shared" si="117"/>
        <v>2.5669833050728972</v>
      </c>
      <c r="AZ57" s="157">
        <f t="shared" si="118"/>
        <v>2.8743178526367079</v>
      </c>
      <c r="BA57" s="157">
        <f t="shared" si="119"/>
        <v>2.9092003555062247</v>
      </c>
      <c r="BB57" s="157">
        <f t="shared" si="120"/>
        <v>3.0626846947596857</v>
      </c>
      <c r="BC57" s="157">
        <f t="shared" si="120"/>
        <v>2.8233726030814834</v>
      </c>
      <c r="BD57" s="157">
        <f t="shared" si="121"/>
        <v>2.6343903883572577</v>
      </c>
      <c r="BE57" s="157" t="str">
        <f t="shared" si="125"/>
        <v/>
      </c>
      <c r="BF57" s="52" t="str">
        <f t="shared" si="126"/>
        <v/>
      </c>
      <c r="BI57" s="105"/>
    </row>
    <row r="58" spans="1:61" ht="20.100000000000001" customHeight="1">
      <c r="A58" s="121" t="s">
        <v>79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202">
        <v>163701.74</v>
      </c>
      <c r="P58" s="202">
        <v>159516.41000000012</v>
      </c>
      <c r="Q58" s="202">
        <v>162466.80999999994</v>
      </c>
      <c r="R58" s="202"/>
      <c r="S58" s="52" t="str">
        <f t="shared" si="106"/>
        <v/>
      </c>
      <c r="U58" s="109" t="s">
        <v>79</v>
      </c>
      <c r="V58" s="117">
        <v>17333.093000000012</v>
      </c>
      <c r="W58" s="154">
        <v>19429.269</v>
      </c>
      <c r="X58" s="154">
        <v>22173.393</v>
      </c>
      <c r="Y58" s="154">
        <v>23485.576000000015</v>
      </c>
      <c r="Z58" s="154">
        <v>20594.052000000025</v>
      </c>
      <c r="AA58" s="154">
        <v>21320.543000000012</v>
      </c>
      <c r="AB58" s="154">
        <v>22518.471000000009</v>
      </c>
      <c r="AC58" s="154">
        <v>23832.374000000018</v>
      </c>
      <c r="AD58" s="154">
        <v>25445.677</v>
      </c>
      <c r="AE58" s="154">
        <v>24566.240999999998</v>
      </c>
      <c r="AF58" s="154">
        <v>31984.679000000015</v>
      </c>
      <c r="AG58" s="154">
        <v>35298.485999999997</v>
      </c>
      <c r="AH58" s="154">
        <v>41256.031000000025</v>
      </c>
      <c r="AI58" s="154">
        <v>40524.563000000024</v>
      </c>
      <c r="AJ58" s="154">
        <v>43593.326999999997</v>
      </c>
      <c r="AK58" s="154">
        <v>41248.020000000084</v>
      </c>
      <c r="AL58" s="119"/>
      <c r="AM58" s="52" t="str">
        <f t="shared" si="124"/>
        <v/>
      </c>
      <c r="AO58" s="198">
        <f t="shared" si="107"/>
        <v>1.6675286305808483</v>
      </c>
      <c r="AP58" s="157">
        <f t="shared" si="108"/>
        <v>1.5335201199016324</v>
      </c>
      <c r="AQ58" s="157">
        <f t="shared" si="109"/>
        <v>1.7218122402971472</v>
      </c>
      <c r="AR58" s="157">
        <f t="shared" si="110"/>
        <v>2.1904030522566904</v>
      </c>
      <c r="AS58" s="157">
        <f t="shared" si="111"/>
        <v>2.2098559498187784</v>
      </c>
      <c r="AT58" s="157">
        <f t="shared" si="112"/>
        <v>1.9543144793232015</v>
      </c>
      <c r="AU58" s="157">
        <f t="shared" si="113"/>
        <v>2.3412179443459293</v>
      </c>
      <c r="AV58" s="157">
        <f t="shared" si="114"/>
        <v>2.250318511572504</v>
      </c>
      <c r="AW58" s="157">
        <f t="shared" si="115"/>
        <v>2.5225098647387783</v>
      </c>
      <c r="AX58" s="157">
        <f t="shared" si="116"/>
        <v>2.5830822495328061</v>
      </c>
      <c r="AY58" s="157">
        <f t="shared" si="117"/>
        <v>2.554902722610267</v>
      </c>
      <c r="AZ58" s="157">
        <f t="shared" si="118"/>
        <v>2.4572668535012139</v>
      </c>
      <c r="BA58" s="157">
        <f t="shared" si="119"/>
        <v>2.8936638936443257</v>
      </c>
      <c r="BB58" s="157">
        <f t="shared" si="120"/>
        <v>2.4755120501468113</v>
      </c>
      <c r="BC58" s="157">
        <f t="shared" si="120"/>
        <v>2.732842784012</v>
      </c>
      <c r="BD58" s="157">
        <f t="shared" si="121"/>
        <v>2.5388582443392655</v>
      </c>
      <c r="BE58" s="157" t="str">
        <f t="shared" si="125"/>
        <v/>
      </c>
      <c r="BF58" s="52" t="str">
        <f t="shared" si="126"/>
        <v/>
      </c>
      <c r="BI58" s="105"/>
    </row>
    <row r="59" spans="1:61" ht="20.100000000000001" customHeight="1">
      <c r="A59" s="121" t="s">
        <v>80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202">
        <v>150651.25000000012</v>
      </c>
      <c r="P59" s="202">
        <v>145643.5</v>
      </c>
      <c r="Q59" s="202">
        <v>170604.45999999996</v>
      </c>
      <c r="R59" s="202"/>
      <c r="S59" s="52" t="str">
        <f t="shared" si="106"/>
        <v/>
      </c>
      <c r="U59" s="109" t="s">
        <v>80</v>
      </c>
      <c r="V59" s="117">
        <v>27788.44999999999</v>
      </c>
      <c r="W59" s="154">
        <v>28869.683000000026</v>
      </c>
      <c r="X59" s="154">
        <v>26669.555999999982</v>
      </c>
      <c r="Y59" s="154">
        <v>36191.052999999971</v>
      </c>
      <c r="Z59" s="154">
        <v>36827.313000000016</v>
      </c>
      <c r="AA59" s="154">
        <v>34137.561000000023</v>
      </c>
      <c r="AB59" s="154">
        <v>30078.559999999987</v>
      </c>
      <c r="AC59" s="154">
        <v>32961.33</v>
      </c>
      <c r="AD59" s="154">
        <v>30391.468000000001</v>
      </c>
      <c r="AE59" s="154">
        <v>34622.571999999993</v>
      </c>
      <c r="AF59" s="154">
        <v>49065.408999999992</v>
      </c>
      <c r="AG59" s="154">
        <v>50534.001999999964</v>
      </c>
      <c r="AH59" s="154">
        <v>54674.304000000055</v>
      </c>
      <c r="AI59" s="154">
        <v>44696.855999999992</v>
      </c>
      <c r="AJ59" s="154">
        <v>45783.413999999968</v>
      </c>
      <c r="AK59" s="154">
        <v>50553.93800000006</v>
      </c>
      <c r="AL59" s="119"/>
      <c r="AM59" s="52" t="str">
        <f t="shared" si="124"/>
        <v/>
      </c>
      <c r="AO59" s="198">
        <f t="shared" si="107"/>
        <v>2.0176378539558204</v>
      </c>
      <c r="AP59" s="157">
        <f t="shared" si="108"/>
        <v>2.1322284964573752</v>
      </c>
      <c r="AQ59" s="157">
        <f t="shared" si="109"/>
        <v>2.0698124355501131</v>
      </c>
      <c r="AR59" s="157">
        <f t="shared" si="110"/>
        <v>2.4195441735474672</v>
      </c>
      <c r="AS59" s="157">
        <f t="shared" si="111"/>
        <v>2.2147954439362096</v>
      </c>
      <c r="AT59" s="157">
        <f t="shared" si="112"/>
        <v>2.4385642559372496</v>
      </c>
      <c r="AU59" s="157">
        <f t="shared" si="113"/>
        <v>2.6162790798815738</v>
      </c>
      <c r="AV59" s="157">
        <f t="shared" si="114"/>
        <v>2.741714467283753</v>
      </c>
      <c r="AW59" s="157">
        <f t="shared" si="115"/>
        <v>2.9662199105238427</v>
      </c>
      <c r="AX59" s="157">
        <f t="shared" si="116"/>
        <v>2.6555324622013563</v>
      </c>
      <c r="AY59" s="157">
        <f t="shared" si="117"/>
        <v>2.786435485029668</v>
      </c>
      <c r="AZ59" s="157">
        <f t="shared" si="118"/>
        <v>3.3033356079417873</v>
      </c>
      <c r="BA59" s="157">
        <f t="shared" si="119"/>
        <v>2.9680519543547716</v>
      </c>
      <c r="BB59" s="157">
        <f t="shared" si="120"/>
        <v>2.9669090697886649</v>
      </c>
      <c r="BC59" s="157">
        <f t="shared" si="120"/>
        <v>3.1435260756573391</v>
      </c>
      <c r="BD59" s="157">
        <f t="shared" si="121"/>
        <v>2.9632248770049778</v>
      </c>
      <c r="BE59" s="157" t="str">
        <f t="shared" si="125"/>
        <v/>
      </c>
      <c r="BF59" s="52" t="str">
        <f t="shared" si="126"/>
        <v/>
      </c>
      <c r="BI59" s="105"/>
    </row>
    <row r="60" spans="1:61" ht="20.100000000000001" customHeight="1">
      <c r="A60" s="121" t="s">
        <v>81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202">
        <v>155563.17000000001</v>
      </c>
      <c r="P60" s="202">
        <v>201987.18000000002</v>
      </c>
      <c r="Q60" s="202">
        <v>207756.35999999975</v>
      </c>
      <c r="R60" s="202"/>
      <c r="S60" s="52" t="str">
        <f t="shared" si="106"/>
        <v/>
      </c>
      <c r="U60" s="109" t="s">
        <v>81</v>
      </c>
      <c r="V60" s="117">
        <v>22777.257000000005</v>
      </c>
      <c r="W60" s="154">
        <v>31524.350999999995</v>
      </c>
      <c r="X60" s="154">
        <v>36803.372000000003</v>
      </c>
      <c r="Y60" s="154">
        <v>39015.558000000005</v>
      </c>
      <c r="Z60" s="154">
        <v>41900.000000000029</v>
      </c>
      <c r="AA60" s="154">
        <v>32669.316000000006</v>
      </c>
      <c r="AB60" s="154">
        <v>30619.310999999994</v>
      </c>
      <c r="AC60" s="154">
        <v>36041.668000000012</v>
      </c>
      <c r="AD60" s="154">
        <v>37442.144</v>
      </c>
      <c r="AE60" s="154">
        <v>42329.99000000002</v>
      </c>
      <c r="AF60" s="154">
        <v>56468.258000000016</v>
      </c>
      <c r="AG60" s="154">
        <v>50409.224999999999</v>
      </c>
      <c r="AH60" s="154">
        <v>53916.488000000005</v>
      </c>
      <c r="AI60" s="154">
        <v>47790.303999999967</v>
      </c>
      <c r="AJ60" s="154">
        <v>64666.687999999966</v>
      </c>
      <c r="AK60" s="154">
        <v>64690.16800000002</v>
      </c>
      <c r="AL60" s="119"/>
      <c r="AM60" s="52" t="str">
        <f t="shared" si="124"/>
        <v/>
      </c>
      <c r="AO60" s="198">
        <f t="shared" si="107"/>
        <v>2.3647140718469641</v>
      </c>
      <c r="AP60" s="157">
        <f t="shared" si="108"/>
        <v>2.2614935016861302</v>
      </c>
      <c r="AQ60" s="157">
        <f t="shared" si="109"/>
        <v>2.5580688905462297</v>
      </c>
      <c r="AR60" s="157">
        <f t="shared" si="110"/>
        <v>2.3603331049966276</v>
      </c>
      <c r="AS60" s="157">
        <f t="shared" si="111"/>
        <v>2.5709811698639262</v>
      </c>
      <c r="AT60" s="157">
        <f t="shared" si="112"/>
        <v>2.426905203187177</v>
      </c>
      <c r="AU60" s="157">
        <f t="shared" si="113"/>
        <v>2.7569178405590455</v>
      </c>
      <c r="AV60" s="157">
        <f t="shared" si="114"/>
        <v>2.568696662723287</v>
      </c>
      <c r="AW60" s="157">
        <f t="shared" si="115"/>
        <v>2.9967018158701015</v>
      </c>
      <c r="AX60" s="157">
        <f t="shared" si="116"/>
        <v>2.6446157846551293</v>
      </c>
      <c r="AY60" s="157">
        <f t="shared" si="117"/>
        <v>2.8633281235413843</v>
      </c>
      <c r="AZ60" s="157">
        <f t="shared" si="118"/>
        <v>3.0177047586960484</v>
      </c>
      <c r="BA60" s="157">
        <f t="shared" si="119"/>
        <v>3.1907721970477527</v>
      </c>
      <c r="BB60" s="157">
        <f t="shared" si="120"/>
        <v>3.0720834500865446</v>
      </c>
      <c r="BC60" s="157">
        <f t="shared" si="120"/>
        <v>3.2015243739726431</v>
      </c>
      <c r="BD60" s="157">
        <f t="shared" si="121"/>
        <v>3.1137515116264112</v>
      </c>
      <c r="BE60" s="157" t="str">
        <f t="shared" si="125"/>
        <v/>
      </c>
      <c r="BF60" s="52" t="str">
        <f t="shared" ref="BF60" si="127">IF(BE60="","",(BE60-BD60)/BD60)</f>
        <v/>
      </c>
      <c r="BI60" s="105"/>
    </row>
    <row r="61" spans="1:61" ht="20.100000000000001" customHeight="1">
      <c r="A61" s="121" t="s">
        <v>82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150243.57999999981</v>
      </c>
      <c r="P61" s="202">
        <v>172490.8299999999</v>
      </c>
      <c r="Q61" s="202">
        <v>146574.70000000001</v>
      </c>
      <c r="R61" s="202"/>
      <c r="S61" s="52" t="str">
        <f t="shared" si="106"/>
        <v/>
      </c>
      <c r="U61" s="109" t="s">
        <v>82</v>
      </c>
      <c r="V61" s="117">
        <v>25464.052000000007</v>
      </c>
      <c r="W61" s="154">
        <v>29523.48000000001</v>
      </c>
      <c r="X61" s="154">
        <v>31498.723000000002</v>
      </c>
      <c r="Y61" s="154">
        <v>30997.326000000052</v>
      </c>
      <c r="Z61" s="154">
        <v>32940.034999999967</v>
      </c>
      <c r="AA61" s="154">
        <v>29831.125000000007</v>
      </c>
      <c r="AB61" s="154">
        <v>34519.751000000018</v>
      </c>
      <c r="AC61" s="154">
        <v>30903.571</v>
      </c>
      <c r="AD61" s="154">
        <v>32156.462</v>
      </c>
      <c r="AE61" s="154">
        <v>33336.43499999999</v>
      </c>
      <c r="AF61" s="154">
        <v>49473.65399999998</v>
      </c>
      <c r="AG61" s="154">
        <v>50897.267000000043</v>
      </c>
      <c r="AH61" s="154">
        <v>57319.255000000048</v>
      </c>
      <c r="AI61" s="154">
        <v>45087.425000000017</v>
      </c>
      <c r="AJ61" s="154">
        <v>51767.551999999981</v>
      </c>
      <c r="AK61" s="154">
        <v>48935.748999999982</v>
      </c>
      <c r="AL61" s="119"/>
      <c r="AM61" s="52" t="str">
        <f t="shared" si="124"/>
        <v/>
      </c>
      <c r="AO61" s="198">
        <f t="shared" ref="AO61:AP67" si="128">(V61/B61)*10</f>
        <v>1.9784200067392308</v>
      </c>
      <c r="AP61" s="157">
        <f t="shared" si="128"/>
        <v>1.9672226836151285</v>
      </c>
      <c r="AQ61" s="157">
        <f t="shared" ref="AQ61:BC67" si="129">IF(X61="","",(X61/D61)*10)</f>
        <v>2.1967931517532344</v>
      </c>
      <c r="AR61" s="157">
        <f t="shared" si="129"/>
        <v>2.3729260081576027</v>
      </c>
      <c r="AS61" s="157">
        <f t="shared" si="129"/>
        <v>2.4758168420606395</v>
      </c>
      <c r="AT61" s="157">
        <f t="shared" si="129"/>
        <v>2.4958910965727048</v>
      </c>
      <c r="AU61" s="157">
        <f t="shared" si="129"/>
        <v>2.8239750172941114</v>
      </c>
      <c r="AV61" s="157">
        <f t="shared" si="129"/>
        <v>2.95999563618712</v>
      </c>
      <c r="AW61" s="157">
        <f t="shared" si="129"/>
        <v>2.8613877922934243</v>
      </c>
      <c r="AX61" s="157">
        <f t="shared" si="129"/>
        <v>2.7146381384743794</v>
      </c>
      <c r="AY61" s="157">
        <f t="shared" si="129"/>
        <v>2.7936391721613445</v>
      </c>
      <c r="AZ61" s="157">
        <f t="shared" si="129"/>
        <v>3.094595117974555</v>
      </c>
      <c r="BA61" s="157">
        <f t="shared" si="129"/>
        <v>2.9794973919702468</v>
      </c>
      <c r="BB61" s="157">
        <f t="shared" si="129"/>
        <v>3.0009551822447307</v>
      </c>
      <c r="BC61" s="157">
        <f t="shared" si="129"/>
        <v>3.0011770480784405</v>
      </c>
      <c r="BD61" s="157">
        <f t="shared" ref="BD61:BE67" si="130">IF(AK61="","",(AK61/Q61)*10)</f>
        <v>3.3386218085385799</v>
      </c>
      <c r="BE61" s="157" t="str">
        <f t="shared" si="130"/>
        <v/>
      </c>
      <c r="BF61" s="52" t="str">
        <f t="shared" si="123"/>
        <v/>
      </c>
      <c r="BI61" s="105"/>
    </row>
    <row r="62" spans="1:61" ht="20.100000000000001" customHeight="1" thickBot="1">
      <c r="A62" s="122" t="s">
        <v>83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110623.55000000009</v>
      </c>
      <c r="P62" s="203">
        <v>117416.39999999997</v>
      </c>
      <c r="Q62" s="203">
        <v>124044.41999999987</v>
      </c>
      <c r="R62" s="203"/>
      <c r="S62" s="52" t="str">
        <f t="shared" si="106"/>
        <v/>
      </c>
      <c r="U62" s="110" t="s">
        <v>83</v>
      </c>
      <c r="V62" s="196">
        <v>15596.707000000013</v>
      </c>
      <c r="W62" s="155">
        <v>18332.828999999987</v>
      </c>
      <c r="X62" s="155">
        <v>21648.361999999994</v>
      </c>
      <c r="Y62" s="155">
        <v>20693.550999999999</v>
      </c>
      <c r="Z62" s="155">
        <v>23770.443999999989</v>
      </c>
      <c r="AA62" s="155">
        <v>22065.902999999984</v>
      </c>
      <c r="AB62" s="155">
        <v>24906.423000000003</v>
      </c>
      <c r="AC62" s="155">
        <v>28016.947000000004</v>
      </c>
      <c r="AD62" s="155">
        <v>26292.933000000001</v>
      </c>
      <c r="AE62" s="155">
        <v>27722.498999999978</v>
      </c>
      <c r="AF62" s="155">
        <v>34797.590000000011</v>
      </c>
      <c r="AG62" s="155">
        <v>34642.825000000055</v>
      </c>
      <c r="AH62" s="155">
        <v>33056.706999999988</v>
      </c>
      <c r="AI62" s="155">
        <v>35940.125999999989</v>
      </c>
      <c r="AJ62" s="155">
        <v>37743.593999999932</v>
      </c>
      <c r="AK62" s="155">
        <v>37782.344999999994</v>
      </c>
      <c r="AL62" s="123"/>
      <c r="AM62" s="52" t="str">
        <f t="shared" si="124"/>
        <v/>
      </c>
      <c r="AO62" s="198">
        <f t="shared" si="128"/>
        <v>2.0408556968710365</v>
      </c>
      <c r="AP62" s="157">
        <f t="shared" si="128"/>
        <v>1.8586959199657298</v>
      </c>
      <c r="AQ62" s="157">
        <f t="shared" si="129"/>
        <v>2.3103681372605527</v>
      </c>
      <c r="AR62" s="157">
        <f t="shared" si="129"/>
        <v>2.494909882777443</v>
      </c>
      <c r="AS62" s="157">
        <f t="shared" si="129"/>
        <v>2.357121537342076</v>
      </c>
      <c r="AT62" s="157">
        <f t="shared" si="129"/>
        <v>2.6659387435479127</v>
      </c>
      <c r="AU62" s="157">
        <f t="shared" si="129"/>
        <v>3.190162257970441</v>
      </c>
      <c r="AV62" s="157">
        <f t="shared" si="129"/>
        <v>3.0157583548138938</v>
      </c>
      <c r="AW62" s="157">
        <f t="shared" si="129"/>
        <v>3.3894753383554024</v>
      </c>
      <c r="AX62" s="157">
        <f t="shared" si="129"/>
        <v>3.080067195408315</v>
      </c>
      <c r="AY62" s="157">
        <f t="shared" si="129"/>
        <v>2.920769071613742</v>
      </c>
      <c r="AZ62" s="157">
        <f t="shared" si="129"/>
        <v>2.7992960150697193</v>
      </c>
      <c r="BA62" s="157">
        <f t="shared" si="129"/>
        <v>3.0658930312246784</v>
      </c>
      <c r="BB62" s="157">
        <f t="shared" si="129"/>
        <v>3.2488675331789625</v>
      </c>
      <c r="BC62" s="157">
        <f t="shared" si="129"/>
        <v>3.2145078540987408</v>
      </c>
      <c r="BD62" s="157">
        <f t="shared" si="130"/>
        <v>3.0458721964277018</v>
      </c>
      <c r="BE62" s="157" t="str">
        <f t="shared" si="130"/>
        <v/>
      </c>
      <c r="BF62" s="52" t="str">
        <f t="shared" si="123"/>
        <v/>
      </c>
      <c r="BI62" s="105"/>
    </row>
    <row r="63" spans="1:61" ht="20.100000000000001" customHeight="1" thickBot="1">
      <c r="A63" s="35" t="str">
        <f>A19</f>
        <v>janeiro</v>
      </c>
      <c r="B63" s="167">
        <f>B51</f>
        <v>77038.130000000048</v>
      </c>
      <c r="C63" s="168">
        <f t="shared" ref="C63:R63" si="131">C51</f>
        <v>75617.27</v>
      </c>
      <c r="D63" s="168">
        <f t="shared" si="131"/>
        <v>113844.10000000002</v>
      </c>
      <c r="E63" s="168">
        <f t="shared" si="131"/>
        <v>93610.949999999983</v>
      </c>
      <c r="F63" s="168">
        <f t="shared" si="131"/>
        <v>94388.039999999921</v>
      </c>
      <c r="G63" s="168">
        <f t="shared" si="131"/>
        <v>91436.9399999999</v>
      </c>
      <c r="H63" s="168">
        <f t="shared" si="131"/>
        <v>70145.979999999967</v>
      </c>
      <c r="I63" s="168">
        <f t="shared" si="131"/>
        <v>96670.400000000038</v>
      </c>
      <c r="J63" s="168">
        <f t="shared" si="131"/>
        <v>86690.71</v>
      </c>
      <c r="K63" s="168">
        <f t="shared" si="131"/>
        <v>102746.46999999988</v>
      </c>
      <c r="L63" s="168">
        <f t="shared" si="131"/>
        <v>136996.50000000012</v>
      </c>
      <c r="M63" s="168">
        <f t="shared" si="131"/>
        <v>121646.6599999999</v>
      </c>
      <c r="N63" s="168">
        <f t="shared" si="131"/>
        <v>128442.5299999998</v>
      </c>
      <c r="O63" s="168">
        <f t="shared" si="131"/>
        <v>136111.58999999997</v>
      </c>
      <c r="P63" s="168">
        <f t="shared" si="131"/>
        <v>121578.57000000004</v>
      </c>
      <c r="Q63" s="168">
        <f t="shared" si="131"/>
        <v>135833.83999999991</v>
      </c>
      <c r="R63" s="169">
        <f t="shared" si="131"/>
        <v>124155.69000000005</v>
      </c>
      <c r="S63" s="57">
        <f t="shared" si="106"/>
        <v>-8.5973789741936701E-2</v>
      </c>
      <c r="U63" s="109"/>
      <c r="V63" s="167">
        <f>V51</f>
        <v>14178.058999999999</v>
      </c>
      <c r="W63" s="168">
        <f t="shared" ref="W63:AL63" si="132">W51</f>
        <v>16344.844999999999</v>
      </c>
      <c r="X63" s="168">
        <f t="shared" si="132"/>
        <v>18481.169000000002</v>
      </c>
      <c r="Y63" s="168">
        <f t="shared" si="132"/>
        <v>20000.632999999987</v>
      </c>
      <c r="Z63" s="168">
        <f t="shared" si="132"/>
        <v>18045.733999999989</v>
      </c>
      <c r="AA63" s="168">
        <f t="shared" si="132"/>
        <v>19063.57499999999</v>
      </c>
      <c r="AB63" s="168">
        <f t="shared" si="132"/>
        <v>17884.870999999992</v>
      </c>
      <c r="AC63" s="168">
        <f t="shared" si="132"/>
        <v>22256.164000000001</v>
      </c>
      <c r="AD63" s="168">
        <f t="shared" si="132"/>
        <v>22751.996999999999</v>
      </c>
      <c r="AE63" s="168">
        <f t="shared" si="132"/>
        <v>25859.545000000013</v>
      </c>
      <c r="AF63" s="168">
        <f t="shared" si="132"/>
        <v>35304.031000000017</v>
      </c>
      <c r="AG63" s="168">
        <f t="shared" si="132"/>
        <v>29875.058000000012</v>
      </c>
      <c r="AH63" s="168">
        <f t="shared" si="132"/>
        <v>35625.286000000015</v>
      </c>
      <c r="AI63" s="168">
        <f t="shared" si="132"/>
        <v>34919.174000000006</v>
      </c>
      <c r="AJ63" s="168">
        <f t="shared" si="132"/>
        <v>37175.217999999979</v>
      </c>
      <c r="AK63" s="168">
        <f t="shared" si="132"/>
        <v>37655.86</v>
      </c>
      <c r="AL63" s="169">
        <f t="shared" si="132"/>
        <v>33731.351000000024</v>
      </c>
      <c r="AM63" s="57">
        <f t="shared" si="124"/>
        <v>-0.1042204055358177</v>
      </c>
      <c r="AO63" s="173">
        <f t="shared" si="128"/>
        <v>1.8403950095881081</v>
      </c>
      <c r="AP63" s="173">
        <f t="shared" si="128"/>
        <v>2.1615227579625658</v>
      </c>
      <c r="AQ63" s="173">
        <f t="shared" si="129"/>
        <v>1.6233752122420044</v>
      </c>
      <c r="AR63" s="173">
        <f t="shared" si="129"/>
        <v>2.1365698136809841</v>
      </c>
      <c r="AS63" s="173">
        <f t="shared" si="129"/>
        <v>1.9118665881821473</v>
      </c>
      <c r="AT63" s="173">
        <f t="shared" si="129"/>
        <v>2.084887683249244</v>
      </c>
      <c r="AU63" s="173">
        <f t="shared" si="129"/>
        <v>2.5496644283820684</v>
      </c>
      <c r="AV63" s="173">
        <f t="shared" si="129"/>
        <v>2.3022728777371348</v>
      </c>
      <c r="AW63" s="173">
        <f t="shared" si="129"/>
        <v>2.6245023255663726</v>
      </c>
      <c r="AX63" s="173">
        <f t="shared" si="129"/>
        <v>2.5168305052232003</v>
      </c>
      <c r="AY63" s="173">
        <f t="shared" si="129"/>
        <v>2.5770024051709339</v>
      </c>
      <c r="AZ63" s="173">
        <f t="shared" si="129"/>
        <v>2.4558880613738214</v>
      </c>
      <c r="BA63" s="173">
        <f t="shared" si="129"/>
        <v>2.7736362714125979</v>
      </c>
      <c r="BB63" s="173">
        <f t="shared" si="129"/>
        <v>2.5654813083882138</v>
      </c>
      <c r="BC63" s="173">
        <f t="shared" si="129"/>
        <v>3.0577114042384252</v>
      </c>
      <c r="BD63" s="173">
        <f t="shared" si="130"/>
        <v>2.7722002116703779</v>
      </c>
      <c r="BE63" s="173">
        <f t="shared" si="130"/>
        <v>2.7168590501168337</v>
      </c>
      <c r="BF63" s="57">
        <f t="shared" si="123"/>
        <v>-1.9962902145584424E-2</v>
      </c>
      <c r="BI63" s="105"/>
    </row>
    <row r="64" spans="1:61" ht="20.100000000000001" customHeight="1">
      <c r="A64" s="121" t="s">
        <v>84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N64" si="133">SUM(E51:E53)</f>
        <v>307586.39999999991</v>
      </c>
      <c r="F64" s="154">
        <f t="shared" si="133"/>
        <v>312002.81999999983</v>
      </c>
      <c r="G64" s="154">
        <f t="shared" si="133"/>
        <v>314085.74999999994</v>
      </c>
      <c r="H64" s="154">
        <f t="shared" si="133"/>
        <v>225185.55999999994</v>
      </c>
      <c r="I64" s="154">
        <f t="shared" si="133"/>
        <v>291368.51999999996</v>
      </c>
      <c r="J64" s="154">
        <f t="shared" si="133"/>
        <v>290915.21000000002</v>
      </c>
      <c r="K64" s="154">
        <f t="shared" si="133"/>
        <v>314581.43999999971</v>
      </c>
      <c r="L64" s="154">
        <f t="shared" si="133"/>
        <v>387624.22000000009</v>
      </c>
      <c r="M64" s="154">
        <f t="shared" si="133"/>
        <v>406414.74999999977</v>
      </c>
      <c r="N64" s="154">
        <f t="shared" si="133"/>
        <v>411776.26999999984</v>
      </c>
      <c r="O64" s="153">
        <f>IF(O53="","",SUM(O51:O53))</f>
        <v>412801.68999999994</v>
      </c>
      <c r="P64" s="153">
        <f>IF(P53="","",SUM(P51:P53))</f>
        <v>411153.37999999995</v>
      </c>
      <c r="Q64" s="153">
        <f>IF(Q53="","",SUM(Q51:Q53))</f>
        <v>437098.2999999997</v>
      </c>
      <c r="R64" s="153" t="str">
        <f>IF(R53="","",SUM(R51:R53))</f>
        <v/>
      </c>
      <c r="S64" s="52" t="str">
        <f t="shared" si="106"/>
        <v/>
      </c>
      <c r="U64" s="108" t="s">
        <v>84</v>
      </c>
      <c r="V64" s="117">
        <f>SUM(V51:V53)</f>
        <v>45609.39</v>
      </c>
      <c r="W64" s="154">
        <f>SUM(W51:W53)</f>
        <v>53062.921000000002</v>
      </c>
      <c r="X64" s="154">
        <f>SUM(X51:X53)</f>
        <v>61321.651000000027</v>
      </c>
      <c r="Y64" s="154">
        <f>SUM(Y51:Y53)</f>
        <v>63351.315999999992</v>
      </c>
      <c r="Z64" s="154">
        <f t="shared" ref="Z64:AH64" si="134">SUM(Z51:Z53)</f>
        <v>61448.611999999994</v>
      </c>
      <c r="AA64" s="154">
        <f t="shared" si="134"/>
        <v>65590.697999999975</v>
      </c>
      <c r="AB64" s="154">
        <f t="shared" si="134"/>
        <v>58604.442999999985</v>
      </c>
      <c r="AC64" s="154">
        <f t="shared" si="134"/>
        <v>74095.891999999963</v>
      </c>
      <c r="AD64" s="154">
        <f t="shared" si="134"/>
        <v>76343.599000000002</v>
      </c>
      <c r="AE64" s="154">
        <f t="shared" si="134"/>
        <v>80321.476000000039</v>
      </c>
      <c r="AF64" s="154">
        <f t="shared" si="134"/>
        <v>99368.438000000038</v>
      </c>
      <c r="AG64" s="154">
        <f t="shared" si="134"/>
        <v>107006.38200000001</v>
      </c>
      <c r="AH64" s="154">
        <f t="shared" si="134"/>
        <v>114366.99700000009</v>
      </c>
      <c r="AI64" s="154">
        <f t="shared" ref="AI64" si="135">SUM(AI51:AI53)</f>
        <v>116285.541</v>
      </c>
      <c r="AJ64" s="154">
        <f>IF(AJ53="","",SUM(AJ51:AJ53))</f>
        <v>121877.28199999995</v>
      </c>
      <c r="AK64" s="154">
        <f t="shared" ref="AK64:AL64" si="136">IF(AK53="","",SUM(AK51:AK53))</f>
        <v>120174.496</v>
      </c>
      <c r="AL64" s="154" t="str">
        <f t="shared" si="136"/>
        <v/>
      </c>
      <c r="AM64" s="52" t="str">
        <f t="shared" si="124"/>
        <v/>
      </c>
      <c r="AO64" s="197">
        <f t="shared" si="128"/>
        <v>1.9450344091466372</v>
      </c>
      <c r="AP64" s="156">
        <f t="shared" si="128"/>
        <v>1.9790475308153666</v>
      </c>
      <c r="AQ64" s="156">
        <f t="shared" ref="AQ64:BA66" si="137">(X64/D64)*10</f>
        <v>1.7976382565582869</v>
      </c>
      <c r="AR64" s="156">
        <f t="shared" si="137"/>
        <v>2.0596266935079059</v>
      </c>
      <c r="AS64" s="156">
        <f t="shared" si="137"/>
        <v>1.9694889937212756</v>
      </c>
      <c r="AT64" s="156">
        <f t="shared" si="137"/>
        <v>2.0883054388809423</v>
      </c>
      <c r="AU64" s="156">
        <f t="shared" si="137"/>
        <v>2.6024956040698171</v>
      </c>
      <c r="AV64" s="156">
        <f t="shared" si="137"/>
        <v>2.5430301118322589</v>
      </c>
      <c r="AW64" s="156">
        <f t="shared" si="137"/>
        <v>2.6242560160398627</v>
      </c>
      <c r="AX64" s="156">
        <f t="shared" si="137"/>
        <v>2.5532808292822393</v>
      </c>
      <c r="AY64" s="156">
        <f t="shared" si="137"/>
        <v>2.5635250036749513</v>
      </c>
      <c r="AZ64" s="156">
        <f t="shared" si="137"/>
        <v>2.6329354926217627</v>
      </c>
      <c r="BA64" s="156">
        <f t="shared" si="137"/>
        <v>2.7774062113875608</v>
      </c>
      <c r="BB64" s="157">
        <f t="shared" si="129"/>
        <v>2.8169831620602137</v>
      </c>
      <c r="BC64" s="157">
        <f t="shared" si="129"/>
        <v>2.9642777593121079</v>
      </c>
      <c r="BD64" s="157">
        <f t="shared" si="130"/>
        <v>2.7493700158522709</v>
      </c>
      <c r="BE64" s="157" t="str">
        <f t="shared" si="130"/>
        <v/>
      </c>
      <c r="BF64" s="157" t="str">
        <f t="shared" ref="BF64:BF67" si="138">IF(AM64="","",(AM64/S64)*10)</f>
        <v/>
      </c>
    </row>
    <row r="65" spans="1:58" ht="20.100000000000001" customHeight="1">
      <c r="A65" s="121" t="s">
        <v>85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N65" si="139">SUM(E54:E56)</f>
        <v>341280.04000000004</v>
      </c>
      <c r="F65" s="154">
        <f t="shared" si="139"/>
        <v>330986.2099999999</v>
      </c>
      <c r="G65" s="154">
        <f t="shared" si="139"/>
        <v>352389.62000000011</v>
      </c>
      <c r="H65" s="154">
        <f t="shared" si="139"/>
        <v>271249.88999999984</v>
      </c>
      <c r="I65" s="154">
        <f t="shared" si="139"/>
        <v>338059.84999999963</v>
      </c>
      <c r="J65" s="154">
        <f t="shared" si="139"/>
        <v>341622.02</v>
      </c>
      <c r="K65" s="154">
        <f t="shared" si="139"/>
        <v>348164.02999999968</v>
      </c>
      <c r="L65" s="154">
        <f t="shared" si="139"/>
        <v>373006.16999999981</v>
      </c>
      <c r="M65" s="154">
        <f t="shared" si="139"/>
        <v>455027.89</v>
      </c>
      <c r="N65" s="154">
        <f t="shared" si="139"/>
        <v>411180.44999999978</v>
      </c>
      <c r="O65" s="154">
        <f>IF(O56="","",SUM(O54:O56))</f>
        <v>458853.4600000002</v>
      </c>
      <c r="P65" s="154">
        <f>IF(P56="","",SUM(P54:P56))</f>
        <v>468166.85999999981</v>
      </c>
      <c r="Q65" s="154">
        <f>IF(Q56="","",SUM(Q54:Q56))</f>
        <v>458080.62999999977</v>
      </c>
      <c r="R65" s="154" t="str">
        <f>IF(R56="","",SUM(R54:R56))</f>
        <v/>
      </c>
      <c r="S65" s="52" t="str">
        <f t="shared" si="106"/>
        <v/>
      </c>
      <c r="U65" s="109" t="s">
        <v>85</v>
      </c>
      <c r="V65" s="117">
        <f>SUM(V54:V56)</f>
        <v>52069.507000000012</v>
      </c>
      <c r="W65" s="154">
        <f>SUM(W54:W56)</f>
        <v>57799.210999999981</v>
      </c>
      <c r="X65" s="154">
        <f>SUM(X54:X56)</f>
        <v>67284.703999999983</v>
      </c>
      <c r="Y65" s="154">
        <f>SUM(Y54:Y56)</f>
        <v>68302.889999999985</v>
      </c>
      <c r="Z65" s="154">
        <f t="shared" ref="Z65:AH65" si="140">SUM(Z54:Z56)</f>
        <v>68997.127000000022</v>
      </c>
      <c r="AA65" s="154">
        <f t="shared" si="140"/>
        <v>75648.96299999996</v>
      </c>
      <c r="AB65" s="154">
        <f t="shared" si="140"/>
        <v>65293.128000000026</v>
      </c>
      <c r="AC65" s="154">
        <f t="shared" si="140"/>
        <v>80241.398000000045</v>
      </c>
      <c r="AD65" s="154">
        <f t="shared" si="140"/>
        <v>84590.548999999999</v>
      </c>
      <c r="AE65" s="154">
        <f t="shared" si="140"/>
        <v>84889.636000000028</v>
      </c>
      <c r="AF65" s="154">
        <f t="shared" si="140"/>
        <v>93771.617999999988</v>
      </c>
      <c r="AG65" s="154">
        <f t="shared" si="140"/>
        <v>121302.12800000008</v>
      </c>
      <c r="AH65" s="154">
        <f t="shared" si="140"/>
        <v>117899.58700000003</v>
      </c>
      <c r="AI65" s="154">
        <f t="shared" ref="AI65" si="141">SUM(AI54:AI56)</f>
        <v>136371.95699999994</v>
      </c>
      <c r="AJ65" s="154">
        <f>IF(AJ56="","",SUM(AJ54:AJ56))</f>
        <v>135087.16200000007</v>
      </c>
      <c r="AK65" s="154">
        <f t="shared" ref="AK65:AL65" si="142">IF(AK56="","",SUM(AK54:AK56))</f>
        <v>129572.32499999992</v>
      </c>
      <c r="AL65" s="154" t="str">
        <f t="shared" si="142"/>
        <v/>
      </c>
      <c r="AM65" s="52" t="str">
        <f t="shared" si="124"/>
        <v/>
      </c>
      <c r="AO65" s="198">
        <f t="shared" si="128"/>
        <v>1.9239920608248851</v>
      </c>
      <c r="AP65" s="157">
        <f t="shared" si="128"/>
        <v>1.7497338733485361</v>
      </c>
      <c r="AQ65" s="157">
        <f t="shared" si="137"/>
        <v>1.8123227987763368</v>
      </c>
      <c r="AR65" s="157">
        <f t="shared" si="137"/>
        <v>2.0013737105750451</v>
      </c>
      <c r="AS65" s="157">
        <f t="shared" si="137"/>
        <v>2.0845921949437121</v>
      </c>
      <c r="AT65" s="157">
        <f t="shared" si="137"/>
        <v>2.1467420918924893</v>
      </c>
      <c r="AU65" s="157">
        <f t="shared" si="137"/>
        <v>2.4071209024269122</v>
      </c>
      <c r="AV65" s="157">
        <f t="shared" si="137"/>
        <v>2.3735855648045794</v>
      </c>
      <c r="AW65" s="157">
        <f t="shared" si="137"/>
        <v>2.4761445119960355</v>
      </c>
      <c r="AX65" s="157">
        <f t="shared" si="137"/>
        <v>2.4382081055300313</v>
      </c>
      <c r="AY65" s="157">
        <f t="shared" si="137"/>
        <v>2.5139428122596481</v>
      </c>
      <c r="AZ65" s="157">
        <f t="shared" si="137"/>
        <v>2.6658174293448273</v>
      </c>
      <c r="BA65" s="157">
        <f t="shared" si="137"/>
        <v>2.8673441794229291</v>
      </c>
      <c r="BB65" s="157">
        <f t="shared" si="129"/>
        <v>2.972015444756587</v>
      </c>
      <c r="BC65" s="157">
        <f t="shared" si="129"/>
        <v>2.8854490469487764</v>
      </c>
      <c r="BD65" s="157">
        <f t="shared" si="130"/>
        <v>2.8285920974218008</v>
      </c>
      <c r="BE65" s="157" t="str">
        <f t="shared" si="130"/>
        <v/>
      </c>
      <c r="BF65" s="157" t="str">
        <f t="shared" si="138"/>
        <v/>
      </c>
    </row>
    <row r="66" spans="1:58" ht="20.100000000000001" customHeight="1">
      <c r="A66" s="121" t="s">
        <v>86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N66" si="143">SUM(E57:E59)</f>
        <v>374827.90000000014</v>
      </c>
      <c r="F66" s="154">
        <f t="shared" si="143"/>
        <v>411823.39999999991</v>
      </c>
      <c r="G66" s="154">
        <f t="shared" si="143"/>
        <v>392287.49999999988</v>
      </c>
      <c r="H66" s="154">
        <f t="shared" si="143"/>
        <v>324909.64999999991</v>
      </c>
      <c r="I66" s="154">
        <f t="shared" si="143"/>
        <v>335894.45999999973</v>
      </c>
      <c r="J66" s="154">
        <f t="shared" si="143"/>
        <v>323029.73000000004</v>
      </c>
      <c r="K66" s="154">
        <f t="shared" si="143"/>
        <v>359624.85999999987</v>
      </c>
      <c r="L66" s="154">
        <f t="shared" si="143"/>
        <v>485561.99000000028</v>
      </c>
      <c r="M66" s="154">
        <f t="shared" si="143"/>
        <v>462583.7999999997</v>
      </c>
      <c r="N66" s="154">
        <f t="shared" si="143"/>
        <v>492833.60999999993</v>
      </c>
      <c r="O66" s="154">
        <f>IF(O59="","",SUM(O57:O59))</f>
        <v>489114.31000000017</v>
      </c>
      <c r="P66" s="154">
        <f>IF(P59="","",SUM(P57:P59))</f>
        <v>507658.45000000007</v>
      </c>
      <c r="Q66" s="154">
        <f>IF(Q59="","",SUM(Q57:Q59))</f>
        <v>548481.68999999959</v>
      </c>
      <c r="R66" s="154" t="str">
        <f>IF(R59="","",SUM(R57:R59))</f>
        <v/>
      </c>
      <c r="S66" s="52" t="str">
        <f t="shared" si="106"/>
        <v/>
      </c>
      <c r="U66" s="109" t="s">
        <v>86</v>
      </c>
      <c r="V66" s="117">
        <f>SUM(V57:V59)</f>
        <v>66706.640000000043</v>
      </c>
      <c r="W66" s="154">
        <f>SUM(W57:W59)</f>
        <v>75687.896000000008</v>
      </c>
      <c r="X66" s="154">
        <f>SUM(X57:X59)</f>
        <v>78884.929000000004</v>
      </c>
      <c r="Y66" s="154">
        <f>SUM(Y57:Y59)</f>
        <v>90834.866999999969</v>
      </c>
      <c r="Z66" s="154">
        <f t="shared" ref="Z66:AH66" si="144">SUM(Z57:Z59)</f>
        <v>90275.416000000056</v>
      </c>
      <c r="AA66" s="154">
        <f t="shared" si="144"/>
        <v>87840.50900000002</v>
      </c>
      <c r="AB66" s="154">
        <f t="shared" si="144"/>
        <v>78765.768000000011</v>
      </c>
      <c r="AC66" s="154">
        <f t="shared" si="144"/>
        <v>86377.072000000029</v>
      </c>
      <c r="AD66" s="154">
        <f t="shared" si="144"/>
        <v>89313.755000000005</v>
      </c>
      <c r="AE66" s="154">
        <f t="shared" si="144"/>
        <v>95872.349999999977</v>
      </c>
      <c r="AF66" s="154">
        <f t="shared" si="144"/>
        <v>128355.976</v>
      </c>
      <c r="AG66" s="154">
        <f t="shared" si="144"/>
        <v>133533.43400000001</v>
      </c>
      <c r="AH66" s="154">
        <f t="shared" si="144"/>
        <v>144237.76400000011</v>
      </c>
      <c r="AI66" s="154">
        <f t="shared" ref="AI66" si="145">SUM(AI57:AI59)</f>
        <v>138745.30100000001</v>
      </c>
      <c r="AJ66" s="154">
        <f>IF(AJ59="","",SUM(AJ57:AJ59))</f>
        <v>146549.62399999992</v>
      </c>
      <c r="AK66" s="154">
        <f t="shared" ref="AK66:AL66" si="146">IF(AK59="","",SUM(AK57:AK59))</f>
        <v>148549.47200000007</v>
      </c>
      <c r="AL66" s="154" t="str">
        <f t="shared" si="146"/>
        <v/>
      </c>
      <c r="AM66" s="52" t="str">
        <f t="shared" si="124"/>
        <v/>
      </c>
      <c r="AO66" s="198">
        <f t="shared" si="128"/>
        <v>1.8380654168220978</v>
      </c>
      <c r="AP66" s="157">
        <f t="shared" si="128"/>
        <v>1.8450697519866253</v>
      </c>
      <c r="AQ66" s="157">
        <f t="shared" si="137"/>
        <v>1.959075682997454</v>
      </c>
      <c r="AR66" s="157">
        <f t="shared" si="137"/>
        <v>2.4233752876986996</v>
      </c>
      <c r="AS66" s="157">
        <f t="shared" si="137"/>
        <v>2.1920904931579916</v>
      </c>
      <c r="AT66" s="157">
        <f t="shared" si="137"/>
        <v>2.2391870503138653</v>
      </c>
      <c r="AU66" s="157">
        <f t="shared" si="137"/>
        <v>2.4242360299240122</v>
      </c>
      <c r="AV66" s="157">
        <f t="shared" si="137"/>
        <v>2.5715539339350846</v>
      </c>
      <c r="AW66" s="157">
        <f t="shared" si="137"/>
        <v>2.764877245199691</v>
      </c>
      <c r="AX66" s="157">
        <f t="shared" si="137"/>
        <v>2.6658988480384815</v>
      </c>
      <c r="AY66" s="157">
        <f t="shared" si="137"/>
        <v>2.643451889634111</v>
      </c>
      <c r="AZ66" s="157">
        <f t="shared" si="137"/>
        <v>2.8866863474250524</v>
      </c>
      <c r="BA66" s="157">
        <f t="shared" si="137"/>
        <v>2.9267030712454885</v>
      </c>
      <c r="BB66" s="157">
        <f t="shared" si="129"/>
        <v>2.836664112321718</v>
      </c>
      <c r="BC66" s="157">
        <f t="shared" si="129"/>
        <v>2.8867760203735386</v>
      </c>
      <c r="BD66" s="157">
        <f t="shared" si="130"/>
        <v>2.7083761355825784</v>
      </c>
      <c r="BE66" s="157" t="str">
        <f t="shared" si="130"/>
        <v/>
      </c>
      <c r="BF66" s="157" t="str">
        <f t="shared" si="138"/>
        <v/>
      </c>
    </row>
    <row r="67" spans="1:58" ht="20.100000000000001" customHeight="1" thickBot="1">
      <c r="A67" s="122" t="s">
        <v>87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N67" si="147">IF(E62="","",SUM(E60:E62))</f>
        <v>378869.0400000001</v>
      </c>
      <c r="F67" s="155">
        <f t="shared" si="147"/>
        <v>396865.16000000021</v>
      </c>
      <c r="G67" s="155">
        <f t="shared" si="147"/>
        <v>336903.74</v>
      </c>
      <c r="H67" s="155">
        <f t="shared" si="147"/>
        <v>311374.30999999976</v>
      </c>
      <c r="I67" s="155">
        <f t="shared" si="147"/>
        <v>337617.05000000005</v>
      </c>
      <c r="J67" s="155">
        <f t="shared" si="147"/>
        <v>314897.43999999994</v>
      </c>
      <c r="K67" s="155">
        <f t="shared" si="147"/>
        <v>372869.66999999981</v>
      </c>
      <c r="L67" s="155">
        <f t="shared" si="147"/>
        <v>493444.35000000033</v>
      </c>
      <c r="M67" s="155">
        <f t="shared" si="147"/>
        <v>455271.89999999967</v>
      </c>
      <c r="N67" s="155">
        <f t="shared" si="147"/>
        <v>469176.04999999987</v>
      </c>
      <c r="O67" s="155">
        <f t="shared" ref="O67" si="148">IF(O62="","",SUM(O60:O62))</f>
        <v>416430.29999999993</v>
      </c>
      <c r="P67" s="155">
        <f t="shared" ref="P67:Q67" si="149">IF(P62="","",SUM(P60:P62))</f>
        <v>491894.40999999986</v>
      </c>
      <c r="Q67" s="155">
        <f t="shared" si="149"/>
        <v>478375.47999999963</v>
      </c>
      <c r="R67" s="155" t="str">
        <f t="shared" ref="R67" si="150">IF(R62="","",SUM(R60:R62))</f>
        <v/>
      </c>
      <c r="S67" s="55" t="str">
        <f t="shared" si="106"/>
        <v/>
      </c>
      <c r="U67" s="110" t="s">
        <v>87</v>
      </c>
      <c r="V67" s="196">
        <f>SUM(V60:V62)</f>
        <v>63838.016000000018</v>
      </c>
      <c r="W67" s="155">
        <f>SUM(W60:W62)</f>
        <v>79380.659999999989</v>
      </c>
      <c r="X67" s="155">
        <f>IF(X62="","",SUM(X60:X62))</f>
        <v>89950.456999999995</v>
      </c>
      <c r="Y67" s="155">
        <f>IF(Y62="","",SUM(Y60:Y62))</f>
        <v>90706.435000000056</v>
      </c>
      <c r="Z67" s="155">
        <f t="shared" ref="Z67:AH67" si="151">IF(Z62="","",SUM(Z60:Z62))</f>
        <v>98610.478999999992</v>
      </c>
      <c r="AA67" s="155">
        <f t="shared" si="151"/>
        <v>84566.343999999997</v>
      </c>
      <c r="AB67" s="155">
        <f t="shared" si="151"/>
        <v>90045.485000000015</v>
      </c>
      <c r="AC67" s="155">
        <f t="shared" si="151"/>
        <v>94962.186000000016</v>
      </c>
      <c r="AD67" s="155">
        <f t="shared" si="151"/>
        <v>95891.539000000004</v>
      </c>
      <c r="AE67" s="155">
        <f t="shared" si="151"/>
        <v>103388.924</v>
      </c>
      <c r="AF67" s="155">
        <f t="shared" si="151"/>
        <v>140739.50200000001</v>
      </c>
      <c r="AG67" s="155">
        <f t="shared" si="151"/>
        <v>135949.3170000001</v>
      </c>
      <c r="AH67" s="155">
        <f t="shared" si="151"/>
        <v>144292.45000000004</v>
      </c>
      <c r="AI67" s="155">
        <f t="shared" ref="AI67" si="152">IF(AI62="","",SUM(AI60:AI62))</f>
        <v>128817.85499999998</v>
      </c>
      <c r="AJ67" s="155">
        <f>IF(AJ62="","",SUM(AJ60:AJ62))</f>
        <v>154177.83399999989</v>
      </c>
      <c r="AK67" s="155">
        <f t="shared" ref="AK67:AL67" si="153">IF(AK62="","",SUM(AK60:AK62))</f>
        <v>151408.26199999999</v>
      </c>
      <c r="AL67" s="155" t="str">
        <f t="shared" si="153"/>
        <v/>
      </c>
      <c r="AM67" s="55" t="str">
        <f t="shared" si="124"/>
        <v/>
      </c>
      <c r="AO67" s="200">
        <f t="shared" si="128"/>
        <v>2.1176785143360082</v>
      </c>
      <c r="AP67" s="158">
        <f t="shared" si="128"/>
        <v>2.0453352071175841</v>
      </c>
      <c r="AQ67" s="158">
        <f t="shared" ref="AQ67:BA67" si="154">IF(X62="","",(X67/D67)*10)</f>
        <v>2.3611669003409426</v>
      </c>
      <c r="AR67" s="158">
        <f t="shared" si="154"/>
        <v>2.3941369028200361</v>
      </c>
      <c r="AS67" s="158">
        <f t="shared" si="154"/>
        <v>2.4847350923925884</v>
      </c>
      <c r="AT67" s="158">
        <f t="shared" si="154"/>
        <v>2.5101040433685897</v>
      </c>
      <c r="AU67" s="158">
        <f t="shared" si="154"/>
        <v>2.8918726467832263</v>
      </c>
      <c r="AV67" s="158">
        <f t="shared" si="154"/>
        <v>2.8127189074129992</v>
      </c>
      <c r="AW67" s="158">
        <f t="shared" si="154"/>
        <v>3.045167309076886</v>
      </c>
      <c r="AX67" s="158">
        <f t="shared" si="154"/>
        <v>2.7727898597920304</v>
      </c>
      <c r="AY67" s="158">
        <f t="shared" si="154"/>
        <v>2.852185905056972</v>
      </c>
      <c r="AZ67" s="158">
        <f t="shared" si="154"/>
        <v>2.9861126285193573</v>
      </c>
      <c r="BA67" s="158">
        <f t="shared" si="154"/>
        <v>3.0754436421040694</v>
      </c>
      <c r="BB67" s="158">
        <f t="shared" si="129"/>
        <v>3.093383334497994</v>
      </c>
      <c r="BC67" s="158">
        <f t="shared" si="129"/>
        <v>3.1343684918070109</v>
      </c>
      <c r="BD67" s="158">
        <f t="shared" si="130"/>
        <v>3.1650506418096533</v>
      </c>
      <c r="BE67" s="158" t="str">
        <f t="shared" si="130"/>
        <v/>
      </c>
      <c r="BF67" s="158" t="str">
        <f t="shared" si="138"/>
        <v/>
      </c>
    </row>
    <row r="68" spans="1:58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</row>
  </sheetData>
  <mergeCells count="24">
    <mergeCell ref="AO4:BE4"/>
    <mergeCell ref="BF4:BF5"/>
    <mergeCell ref="A26:A27"/>
    <mergeCell ref="B26:R26"/>
    <mergeCell ref="S26:S27"/>
    <mergeCell ref="U26:U27"/>
    <mergeCell ref="V26:AL26"/>
    <mergeCell ref="AM26:AM27"/>
    <mergeCell ref="AO26:BE26"/>
    <mergeCell ref="BF26:BF27"/>
    <mergeCell ref="A4:A5"/>
    <mergeCell ref="B4:R4"/>
    <mergeCell ref="S4:S5"/>
    <mergeCell ref="U4:U5"/>
    <mergeCell ref="V4:AL4"/>
    <mergeCell ref="AM4:AM5"/>
    <mergeCell ref="AO48:BE48"/>
    <mergeCell ref="BF48:BF49"/>
    <mergeCell ref="A48:A49"/>
    <mergeCell ref="B48:R48"/>
    <mergeCell ref="S48:S49"/>
    <mergeCell ref="U48:U49"/>
    <mergeCell ref="V48:AL48"/>
    <mergeCell ref="AM48:AM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O23 B42:O45 V43:AI45 B67:O67 V42:AH42 V20:AI23 V64:AI67 AJ42:AJ45 P20:Q23 P42:P45 AK42:AK45 Q42:Q45 B64:N64 B65:N65 B66:N66 O64:Q66 P67:Q67 AJ64:AL67 AJ20:AK2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S7:S23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S29:S45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S51:S67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AM7:AM23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AM29:AM45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AM51:AM67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BF7:BF23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BF29:BF45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BF51:BF63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I70"/>
  <sheetViews>
    <sheetView showGridLines="0" topLeftCell="A41" zoomScaleNormal="100" workbookViewId="0">
      <selection activeCell="BF54" sqref="BF54"/>
    </sheetView>
  </sheetViews>
  <sheetFormatPr defaultRowHeight="15"/>
  <cols>
    <col min="1" max="1" width="18.7109375" customWidth="1"/>
    <col min="2" max="3" width="9.7109375" bestFit="1" customWidth="1"/>
    <col min="6" max="15" width="9.7109375" bestFit="1" customWidth="1"/>
    <col min="16" max="16" width="9.7109375" customWidth="1"/>
    <col min="19" max="19" width="10.140625" customWidth="1"/>
    <col min="20" max="20" width="1.7109375" customWidth="1"/>
    <col min="21" max="21" width="18.7109375" hidden="1" customWidth="1"/>
    <col min="39" max="39" width="10" customWidth="1"/>
    <col min="40" max="40" width="1.7109375" customWidth="1"/>
    <col min="58" max="58" width="10" customWidth="1"/>
    <col min="60" max="61" width="9.140625" style="101"/>
  </cols>
  <sheetData>
    <row r="1" spans="1:61" ht="15.75">
      <c r="A1" s="4" t="s">
        <v>96</v>
      </c>
    </row>
    <row r="3" spans="1:61" ht="15.75" thickBot="1">
      <c r="M3" s="119"/>
      <c r="N3" s="119"/>
      <c r="O3" s="119"/>
      <c r="P3" s="119"/>
      <c r="Q3" s="119"/>
      <c r="S3" s="205" t="s">
        <v>1</v>
      </c>
      <c r="AM3" s="284">
        <v>1000</v>
      </c>
      <c r="BF3" s="284" t="s">
        <v>46</v>
      </c>
    </row>
    <row r="4" spans="1:61" ht="20.100000000000001" customHeight="1">
      <c r="A4" s="420" t="s">
        <v>3</v>
      </c>
      <c r="B4" s="455" t="s">
        <v>70</v>
      </c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1"/>
      <c r="S4" s="458" t="s">
        <v>146</v>
      </c>
      <c r="U4" s="456" t="s">
        <v>3</v>
      </c>
      <c r="V4" s="449" t="s">
        <v>70</v>
      </c>
      <c r="W4" s="450"/>
      <c r="X4" s="450"/>
      <c r="Y4" s="450"/>
      <c r="Z4" s="450"/>
      <c r="AA4" s="450"/>
      <c r="AB4" s="450"/>
      <c r="AC4" s="450"/>
      <c r="AD4" s="450"/>
      <c r="AE4" s="450"/>
      <c r="AF4" s="450"/>
      <c r="AG4" s="450"/>
      <c r="AH4" s="450"/>
      <c r="AI4" s="450"/>
      <c r="AJ4" s="450"/>
      <c r="AK4" s="450"/>
      <c r="AL4" s="451"/>
      <c r="AM4" s="460" t="s">
        <v>146</v>
      </c>
      <c r="AO4" s="449" t="s">
        <v>70</v>
      </c>
      <c r="AP4" s="450"/>
      <c r="AQ4" s="450"/>
      <c r="AR4" s="450"/>
      <c r="AS4" s="450"/>
      <c r="AT4" s="450"/>
      <c r="AU4" s="450"/>
      <c r="AV4" s="450"/>
      <c r="AW4" s="450"/>
      <c r="AX4" s="450"/>
      <c r="AY4" s="450"/>
      <c r="AZ4" s="450"/>
      <c r="BA4" s="450"/>
      <c r="BB4" s="450"/>
      <c r="BC4" s="450"/>
      <c r="BD4" s="450"/>
      <c r="BE4" s="451"/>
      <c r="BF4" s="458" t="s">
        <v>146</v>
      </c>
    </row>
    <row r="5" spans="1:61" ht="20.100000000000001" customHeight="1" thickBot="1">
      <c r="A5" s="454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5">
        <v>2025</v>
      </c>
      <c r="R5" s="133">
        <v>2026</v>
      </c>
      <c r="S5" s="459"/>
      <c r="U5" s="457"/>
      <c r="V5" s="25">
        <v>2010</v>
      </c>
      <c r="W5" s="135">
        <v>2011</v>
      </c>
      <c r="X5" s="135">
        <v>2012</v>
      </c>
      <c r="Y5" s="135">
        <v>2013</v>
      </c>
      <c r="Z5" s="135">
        <v>2014</v>
      </c>
      <c r="AA5" s="135">
        <v>2015</v>
      </c>
      <c r="AB5" s="135">
        <v>2016</v>
      </c>
      <c r="AC5" s="135">
        <v>2017</v>
      </c>
      <c r="AD5" s="135">
        <v>2018</v>
      </c>
      <c r="AE5" s="135">
        <v>2019</v>
      </c>
      <c r="AF5" s="135">
        <v>2020</v>
      </c>
      <c r="AG5" s="135">
        <v>2021</v>
      </c>
      <c r="AH5" s="135">
        <v>2022</v>
      </c>
      <c r="AI5" s="135">
        <v>2023</v>
      </c>
      <c r="AJ5" s="135">
        <v>2024</v>
      </c>
      <c r="AK5" s="135">
        <v>2025</v>
      </c>
      <c r="AL5" s="133">
        <v>2026</v>
      </c>
      <c r="AM5" s="461"/>
      <c r="AO5" s="25">
        <v>2010</v>
      </c>
      <c r="AP5" s="135">
        <v>2011</v>
      </c>
      <c r="AQ5" s="135">
        <v>2012</v>
      </c>
      <c r="AR5" s="135">
        <v>2013</v>
      </c>
      <c r="AS5" s="135">
        <v>2014</v>
      </c>
      <c r="AT5" s="135">
        <v>2015</v>
      </c>
      <c r="AU5" s="135">
        <v>2016</v>
      </c>
      <c r="AV5" s="135">
        <v>2017</v>
      </c>
      <c r="AW5" s="135">
        <v>2018</v>
      </c>
      <c r="AX5" s="135">
        <v>2019</v>
      </c>
      <c r="AY5" s="135">
        <v>2020</v>
      </c>
      <c r="AZ5" s="135">
        <v>2021</v>
      </c>
      <c r="BA5" s="135">
        <v>2022</v>
      </c>
      <c r="BB5" s="135">
        <v>2023</v>
      </c>
      <c r="BC5" s="135">
        <v>2024</v>
      </c>
      <c r="BD5" s="135">
        <v>2025</v>
      </c>
      <c r="BE5" s="133">
        <v>2026</v>
      </c>
      <c r="BF5" s="459"/>
      <c r="BH5" s="285">
        <v>2013</v>
      </c>
      <c r="BI5" s="285">
        <v>2014</v>
      </c>
    </row>
    <row r="6" spans="1:61" ht="3" customHeight="1" thickBot="1">
      <c r="A6" s="286"/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9"/>
      <c r="U6" s="286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9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7"/>
    </row>
    <row r="7" spans="1:61" ht="20.100000000000001" customHeight="1">
      <c r="A7" s="120" t="s">
        <v>72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204">
        <v>210798.97</v>
      </c>
      <c r="P7" s="204">
        <v>144430.93999999997</v>
      </c>
      <c r="Q7" s="204">
        <v>156395.9099999998</v>
      </c>
      <c r="R7" s="112">
        <v>165649.48000000001</v>
      </c>
      <c r="S7" s="61">
        <f>IF(R7="","",(R7-Q7)/Q7)</f>
        <v>5.9167595878947363E-2</v>
      </c>
      <c r="U7" s="109" t="s">
        <v>72</v>
      </c>
      <c r="V7" s="39">
        <v>5046.811999999999</v>
      </c>
      <c r="W7" s="153">
        <v>5419.8780000000006</v>
      </c>
      <c r="X7" s="153">
        <v>5376.692</v>
      </c>
      <c r="Y7" s="153">
        <v>8185.9700000000021</v>
      </c>
      <c r="Z7" s="153">
        <v>9253.7109999999993</v>
      </c>
      <c r="AA7" s="153">
        <v>8018.4579999999987</v>
      </c>
      <c r="AB7" s="153">
        <v>7549.5260000000026</v>
      </c>
      <c r="AC7" s="153">
        <v>9256.76</v>
      </c>
      <c r="AD7" s="153">
        <v>8429.6530000000002</v>
      </c>
      <c r="AE7" s="153">
        <v>12162.242999999999</v>
      </c>
      <c r="AF7" s="153">
        <v>14395.186999999998</v>
      </c>
      <c r="AG7" s="153">
        <v>11537.55599999999</v>
      </c>
      <c r="AH7" s="153">
        <v>12256.628999999999</v>
      </c>
      <c r="AI7" s="153">
        <v>14702.600000000002</v>
      </c>
      <c r="AJ7" s="153">
        <v>10034.434000000005</v>
      </c>
      <c r="AK7" s="153">
        <v>12093.029000000004</v>
      </c>
      <c r="AL7" s="112">
        <v>11698.144000000002</v>
      </c>
      <c r="AM7" s="61">
        <f>IF(AL7="","",(AL7-AK7)/AK7)</f>
        <v>-3.2653936412457285E-2</v>
      </c>
      <c r="AO7" s="124">
        <f t="shared" ref="AO7:AO16" si="0">(V7/B7)*10</f>
        <v>0.44977207995742902</v>
      </c>
      <c r="AP7" s="156">
        <f t="shared" ref="AP7:AP16" si="1">(W7/C7)*10</f>
        <v>0.43216420185329257</v>
      </c>
      <c r="AQ7" s="156">
        <f t="shared" ref="AQ7:AQ16" si="2">(X7/D7)*10</f>
        <v>0.48157310832003042</v>
      </c>
      <c r="AR7" s="156">
        <f t="shared" ref="AR7:AR16" si="3">(Y7/E7)*10</f>
        <v>0.81023144139078462</v>
      </c>
      <c r="AS7" s="156">
        <f t="shared" ref="AS7:AS16" si="4">(Z7/F7)*10</f>
        <v>0.50984889235532815</v>
      </c>
      <c r="AT7" s="156">
        <f t="shared" ref="AT7:AT16" si="5">(AA7/G7)*10</f>
        <v>0.48445392298565154</v>
      </c>
      <c r="AU7" s="156">
        <f t="shared" ref="AU7:AU16" si="6">(AB7/H7)*10</f>
        <v>0.5923922796474268</v>
      </c>
      <c r="AV7" s="156">
        <f t="shared" ref="AV7:AV16" si="7">(AC7/I7)*10</f>
        <v>0.55910247502123656</v>
      </c>
      <c r="AW7" s="156">
        <f t="shared" ref="AW7:AW16" si="8">(AD7/J7)*10</f>
        <v>0.78036077850810914</v>
      </c>
      <c r="AX7" s="156">
        <f t="shared" ref="AX7:AX16" si="9">(AE7/K7)*10</f>
        <v>0.60468642002463424</v>
      </c>
      <c r="AY7" s="156">
        <f t="shared" ref="AY7:AY16" si="10">(AF7/L7)*10</f>
        <v>0.62204140404177755</v>
      </c>
      <c r="AZ7" s="156">
        <f t="shared" ref="AZ7:AZ16" si="11">(AG7/M7)*10</f>
        <v>0.53835457336931103</v>
      </c>
      <c r="BA7" s="156">
        <f t="shared" ref="BA7:BA16" si="12">(AH7/N7)*10</f>
        <v>0.64681962194657916</v>
      </c>
      <c r="BB7" s="156">
        <f t="shared" ref="BB7:BB22" si="13">(AI7/O7)*10</f>
        <v>0.69747020111151403</v>
      </c>
      <c r="BC7" s="156">
        <f t="shared" ref="BC7:BC22" si="14">(AJ7/P7)*10</f>
        <v>0.69475653900750123</v>
      </c>
      <c r="BD7" s="156">
        <f t="shared" ref="BD7:BD22" si="15">(AK7/Q7)*10</f>
        <v>0.77323179359358052</v>
      </c>
      <c r="BE7" s="156">
        <f>(AL7/R7)*10</f>
        <v>0.70619865513613445</v>
      </c>
      <c r="BF7" s="61">
        <f t="shared" ref="BF7:BF23" si="16">IF(BE7="","",(BE7-BD7)/BD7)</f>
        <v>-8.6692165289674383E-2</v>
      </c>
      <c r="BH7" s="105"/>
      <c r="BI7" s="105"/>
    </row>
    <row r="8" spans="1:61" ht="20.100000000000001" customHeight="1">
      <c r="A8" s="121" t="s">
        <v>73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202">
        <v>255504.85999999996</v>
      </c>
      <c r="P8" s="202">
        <v>163866.36999999994</v>
      </c>
      <c r="Q8" s="202">
        <v>177159.38999999964</v>
      </c>
      <c r="R8" s="119"/>
      <c r="S8" s="52" t="str">
        <f t="shared" ref="S8:S23" si="17">IF(R8="","",(R8-Q8)/Q8)</f>
        <v/>
      </c>
      <c r="U8" s="109" t="s">
        <v>73</v>
      </c>
      <c r="V8" s="19">
        <v>4875.3999999999996</v>
      </c>
      <c r="W8" s="154">
        <v>5047.22</v>
      </c>
      <c r="X8" s="154">
        <v>4979.2489999999998</v>
      </c>
      <c r="Y8" s="154">
        <v>7645.0780000000004</v>
      </c>
      <c r="Z8" s="154">
        <v>9124.9479999999967</v>
      </c>
      <c r="AA8" s="154">
        <v>9271.5960000000014</v>
      </c>
      <c r="AB8" s="154">
        <v>8398.7909999999993</v>
      </c>
      <c r="AC8" s="154">
        <v>10079.532000000001</v>
      </c>
      <c r="AD8" s="154">
        <v>9460.1350000000002</v>
      </c>
      <c r="AE8" s="154">
        <v>13827.451999999999</v>
      </c>
      <c r="AF8" s="154">
        <v>13178.782000000005</v>
      </c>
      <c r="AG8" s="154">
        <v>12834.916000000007</v>
      </c>
      <c r="AH8" s="154">
        <v>17027.523999999998</v>
      </c>
      <c r="AI8" s="154">
        <v>16408.731999999996</v>
      </c>
      <c r="AJ8" s="154">
        <v>11476.990000000002</v>
      </c>
      <c r="AK8" s="154">
        <v>11812.482</v>
      </c>
      <c r="AL8" s="119"/>
      <c r="AM8" s="52" t="str">
        <f t="shared" ref="AM8:AM23" si="18">IF(AL8="","",(AL8-AK8)/AK8)</f>
        <v/>
      </c>
      <c r="AO8" s="125">
        <f t="shared" si="0"/>
        <v>0.46934653261753362</v>
      </c>
      <c r="AP8" s="157">
        <f t="shared" si="1"/>
        <v>0.46007754707955117</v>
      </c>
      <c r="AQ8" s="157">
        <f t="shared" si="2"/>
        <v>0.54886851547144277</v>
      </c>
      <c r="AR8" s="157">
        <f t="shared" si="3"/>
        <v>0.83587031142493495</v>
      </c>
      <c r="AS8" s="157">
        <f t="shared" si="4"/>
        <v>0.51048511635099003</v>
      </c>
      <c r="AT8" s="157">
        <f t="shared" si="5"/>
        <v>0.48971130968147902</v>
      </c>
      <c r="AU8" s="157">
        <f t="shared" si="6"/>
        <v>0.52155723141664712</v>
      </c>
      <c r="AV8" s="157">
        <f t="shared" si="7"/>
        <v>0.55854530317506745</v>
      </c>
      <c r="AW8" s="157">
        <f t="shared" si="8"/>
        <v>0.93501907816934571</v>
      </c>
      <c r="AX8" s="157">
        <f t="shared" si="9"/>
        <v>0.57852492138372347</v>
      </c>
      <c r="AY8" s="157">
        <f t="shared" si="10"/>
        <v>0.65767022395341579</v>
      </c>
      <c r="AZ8" s="157">
        <f t="shared" si="11"/>
        <v>0.49994277984027458</v>
      </c>
      <c r="BA8" s="157">
        <f t="shared" si="12"/>
        <v>0.64096617096176511</v>
      </c>
      <c r="BB8" s="157">
        <f t="shared" si="13"/>
        <v>0.6422082147478525</v>
      </c>
      <c r="BC8" s="157">
        <f t="shared" si="14"/>
        <v>0.70038715082295444</v>
      </c>
      <c r="BD8" s="157">
        <f t="shared" si="15"/>
        <v>0.66677143108248582</v>
      </c>
      <c r="BE8" s="157" t="str">
        <f>IF(AL8="","",(AL8/R8)*10)</f>
        <v/>
      </c>
      <c r="BF8" s="52" t="str">
        <f t="shared" si="16"/>
        <v/>
      </c>
      <c r="BH8" s="105"/>
      <c r="BI8" s="105"/>
    </row>
    <row r="9" spans="1:61" ht="20.100000000000001" customHeight="1">
      <c r="A9" s="121" t="s">
        <v>74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202">
        <v>307519.83</v>
      </c>
      <c r="P9" s="202">
        <v>152411.76000000004</v>
      </c>
      <c r="Q9" s="202">
        <v>150246.00999999995</v>
      </c>
      <c r="R9" s="119"/>
      <c r="S9" s="52" t="str">
        <f t="shared" si="17"/>
        <v/>
      </c>
      <c r="U9" s="109" t="s">
        <v>74</v>
      </c>
      <c r="V9" s="19">
        <v>7464.3919999999998</v>
      </c>
      <c r="W9" s="154">
        <v>5720.5099999999993</v>
      </c>
      <c r="X9" s="154">
        <v>6851.9379999999956</v>
      </c>
      <c r="Y9" s="154">
        <v>7142.3209999999999</v>
      </c>
      <c r="Z9" s="154">
        <v>8172.4949999999981</v>
      </c>
      <c r="AA9" s="154">
        <v>8953.7059999999983</v>
      </c>
      <c r="AB9" s="154">
        <v>8549.0249999999996</v>
      </c>
      <c r="AC9" s="154">
        <v>9978.1299999999992</v>
      </c>
      <c r="AD9" s="154">
        <v>10309.046</v>
      </c>
      <c r="AE9" s="154">
        <v>11853.175999999999</v>
      </c>
      <c r="AF9" s="154">
        <v>12973.125000000002</v>
      </c>
      <c r="AG9" s="154">
        <v>17902.007000000001</v>
      </c>
      <c r="AH9" s="154">
        <v>13839.738000000005</v>
      </c>
      <c r="AI9" s="154">
        <v>20309.122000000007</v>
      </c>
      <c r="AJ9" s="154">
        <v>12319.741000000005</v>
      </c>
      <c r="AK9" s="154">
        <v>11502.370999999999</v>
      </c>
      <c r="AL9" s="119"/>
      <c r="AM9" s="52" t="str">
        <f t="shared" si="18"/>
        <v/>
      </c>
      <c r="AO9" s="125">
        <f t="shared" si="0"/>
        <v>0.44454071154342661</v>
      </c>
      <c r="AP9" s="157">
        <f t="shared" si="1"/>
        <v>0.45529015514061527</v>
      </c>
      <c r="AQ9" s="157">
        <f t="shared" si="2"/>
        <v>0.50458285709151873</v>
      </c>
      <c r="AR9" s="157">
        <f t="shared" si="3"/>
        <v>0.9105632961572816</v>
      </c>
      <c r="AS9" s="157">
        <f t="shared" si="4"/>
        <v>0.51315833592555093</v>
      </c>
      <c r="AT9" s="157">
        <f t="shared" si="5"/>
        <v>0.49803333228390984</v>
      </c>
      <c r="AU9" s="157">
        <f t="shared" si="6"/>
        <v>0.54005566429495178</v>
      </c>
      <c r="AV9" s="157">
        <f t="shared" si="7"/>
        <v>0.54005481555322443</v>
      </c>
      <c r="AW9" s="157">
        <f t="shared" si="8"/>
        <v>0.78542204075338629</v>
      </c>
      <c r="AX9" s="157">
        <f t="shared" si="9"/>
        <v>0.56510951343186677</v>
      </c>
      <c r="AY9" s="157">
        <f t="shared" si="10"/>
        <v>0.62037909182406781</v>
      </c>
      <c r="AZ9" s="157">
        <f t="shared" si="11"/>
        <v>0.51615206164782534</v>
      </c>
      <c r="BA9" s="157">
        <f t="shared" si="12"/>
        <v>0.70079856596885204</v>
      </c>
      <c r="BB9" s="157">
        <f t="shared" si="13"/>
        <v>0.66041666321160508</v>
      </c>
      <c r="BC9" s="157">
        <f t="shared" si="14"/>
        <v>0.80831958111368851</v>
      </c>
      <c r="BD9" s="157">
        <f t="shared" si="15"/>
        <v>0.76556914889120864</v>
      </c>
      <c r="BE9" s="157" t="str">
        <f t="shared" ref="BE9:BE18" si="19">IF(AL9="","",(AL9/R9)*10)</f>
        <v/>
      </c>
      <c r="BF9" s="52" t="str">
        <f t="shared" si="16"/>
        <v/>
      </c>
      <c r="BH9" s="105"/>
      <c r="BI9" s="105"/>
    </row>
    <row r="10" spans="1:61" ht="20.100000000000001" customHeight="1">
      <c r="A10" s="121" t="s">
        <v>75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202">
        <v>266354.15000000014</v>
      </c>
      <c r="P10" s="202">
        <v>162890.09</v>
      </c>
      <c r="Q10" s="202">
        <v>162790.66999999998</v>
      </c>
      <c r="R10" s="119"/>
      <c r="S10" s="52" t="str">
        <f t="shared" si="17"/>
        <v/>
      </c>
      <c r="U10" s="109" t="s">
        <v>75</v>
      </c>
      <c r="V10" s="19">
        <v>7083.5199999999986</v>
      </c>
      <c r="W10" s="154">
        <v>5734.7760000000007</v>
      </c>
      <c r="X10" s="154">
        <v>6986.2150000000011</v>
      </c>
      <c r="Y10" s="154">
        <v>8949.2860000000001</v>
      </c>
      <c r="Z10" s="154">
        <v>7735.4290000000001</v>
      </c>
      <c r="AA10" s="154">
        <v>8580.4020000000019</v>
      </c>
      <c r="AB10" s="154">
        <v>6742.456000000001</v>
      </c>
      <c r="AC10" s="154">
        <v>10425.911000000004</v>
      </c>
      <c r="AD10" s="154">
        <v>11410.679</v>
      </c>
      <c r="AE10" s="154">
        <v>13024.389000000001</v>
      </c>
      <c r="AF10" s="154">
        <v>14120.863000000001</v>
      </c>
      <c r="AG10" s="154">
        <v>13171.960999999996</v>
      </c>
      <c r="AH10" s="154">
        <v>15339.621000000008</v>
      </c>
      <c r="AI10" s="154">
        <v>17054.146000000001</v>
      </c>
      <c r="AJ10" s="154">
        <v>12259.460000000001</v>
      </c>
      <c r="AK10" s="154">
        <v>12155.141999999996</v>
      </c>
      <c r="AL10" s="119"/>
      <c r="AM10" s="52" t="str">
        <f t="shared" si="18"/>
        <v/>
      </c>
      <c r="AO10" s="125">
        <f t="shared" si="0"/>
        <v>0.41567550232571626</v>
      </c>
      <c r="AP10" s="157">
        <f t="shared" si="1"/>
        <v>0.45686088859129592</v>
      </c>
      <c r="AQ10" s="157">
        <f t="shared" si="2"/>
        <v>0.53272115749897475</v>
      </c>
      <c r="AR10" s="157">
        <f t="shared" si="3"/>
        <v>0.80396422819385238</v>
      </c>
      <c r="AS10" s="157">
        <f t="shared" si="4"/>
        <v>0.55468838065790216</v>
      </c>
      <c r="AT10" s="157">
        <f t="shared" si="5"/>
        <v>0.49634555231011412</v>
      </c>
      <c r="AU10" s="157">
        <f t="shared" si="6"/>
        <v>0.55762801647298088</v>
      </c>
      <c r="AV10" s="157">
        <f t="shared" si="7"/>
        <v>0.53227135799174041</v>
      </c>
      <c r="AW10" s="157">
        <f t="shared" si="8"/>
        <v>0.75882468575155682</v>
      </c>
      <c r="AX10" s="157">
        <f t="shared" si="9"/>
        <v>0.5317533930111793</v>
      </c>
      <c r="AY10" s="157">
        <f t="shared" si="10"/>
        <v>0.60603680487223821</v>
      </c>
      <c r="AZ10" s="157">
        <f t="shared" si="11"/>
        <v>0.55215186652573567</v>
      </c>
      <c r="BA10" s="157">
        <f t="shared" si="12"/>
        <v>0.73418718445085307</v>
      </c>
      <c r="BB10" s="157">
        <f t="shared" si="13"/>
        <v>0.64028084413176933</v>
      </c>
      <c r="BC10" s="157">
        <f t="shared" si="14"/>
        <v>0.75262159901808645</v>
      </c>
      <c r="BD10" s="157">
        <f t="shared" si="15"/>
        <v>0.74667313550586145</v>
      </c>
      <c r="BE10" s="157" t="str">
        <f t="shared" si="19"/>
        <v/>
      </c>
      <c r="BF10" s="52" t="str">
        <f t="shared" si="16"/>
        <v/>
      </c>
      <c r="BH10" s="105"/>
      <c r="BI10" s="105"/>
    </row>
    <row r="11" spans="1:61" ht="20.100000000000001" customHeight="1">
      <c r="A11" s="121" t="s">
        <v>76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202">
        <v>272003.78999999992</v>
      </c>
      <c r="P11" s="202">
        <v>165110.74999999997</v>
      </c>
      <c r="Q11" s="202">
        <v>164045.84999999989</v>
      </c>
      <c r="R11" s="119"/>
      <c r="S11" s="52" t="str">
        <f t="shared" si="17"/>
        <v/>
      </c>
      <c r="U11" s="109" t="s">
        <v>76</v>
      </c>
      <c r="V11" s="19">
        <v>5269.9080000000022</v>
      </c>
      <c r="W11" s="154">
        <v>6791.5110000000022</v>
      </c>
      <c r="X11" s="154">
        <v>6331.175000000002</v>
      </c>
      <c r="Y11" s="154">
        <v>12356.189000000002</v>
      </c>
      <c r="Z11" s="154">
        <v>10013.188000000002</v>
      </c>
      <c r="AA11" s="154">
        <v>9709.3430000000008</v>
      </c>
      <c r="AB11" s="154">
        <v>9074.4239999999991</v>
      </c>
      <c r="AC11" s="154">
        <v>11193.306000000002</v>
      </c>
      <c r="AD11" s="154">
        <v>12194.198</v>
      </c>
      <c r="AE11" s="154">
        <v>12392.851000000008</v>
      </c>
      <c r="AF11" s="154">
        <v>10554.120999999999</v>
      </c>
      <c r="AG11" s="154">
        <v>14483.971999999998</v>
      </c>
      <c r="AH11" s="154">
        <v>20503.534999999996</v>
      </c>
      <c r="AI11" s="154">
        <v>18469.30599999999</v>
      </c>
      <c r="AJ11" s="154">
        <v>12356.936000000007</v>
      </c>
      <c r="AK11" s="154">
        <v>13083.062000000007</v>
      </c>
      <c r="AL11" s="119"/>
      <c r="AM11" s="52" t="str">
        <f t="shared" si="18"/>
        <v/>
      </c>
      <c r="AO11" s="125">
        <f t="shared" si="0"/>
        <v>0.4983700555886183</v>
      </c>
      <c r="AP11" s="157">
        <f t="shared" si="1"/>
        <v>0.46272411236012051</v>
      </c>
      <c r="AQ11" s="157">
        <f t="shared" si="2"/>
        <v>0.59620293919642087</v>
      </c>
      <c r="AR11" s="157">
        <f t="shared" si="3"/>
        <v>0.78832235306922693</v>
      </c>
      <c r="AS11" s="157">
        <f t="shared" si="4"/>
        <v>0.48065790285305188</v>
      </c>
      <c r="AT11" s="157">
        <f t="shared" si="5"/>
        <v>0.53317937263440585</v>
      </c>
      <c r="AU11" s="157">
        <f t="shared" si="6"/>
        <v>0.58051031214885285</v>
      </c>
      <c r="AV11" s="157">
        <f t="shared" si="7"/>
        <v>0.53719749811892448</v>
      </c>
      <c r="AW11" s="157">
        <f t="shared" si="8"/>
        <v>0.98815241189063374</v>
      </c>
      <c r="AX11" s="157">
        <f t="shared" si="9"/>
        <v>0.54251916481950524</v>
      </c>
      <c r="AY11" s="157">
        <f t="shared" si="10"/>
        <v>0.50895878228594893</v>
      </c>
      <c r="AZ11" s="157">
        <f t="shared" si="11"/>
        <v>0.53260521749669598</v>
      </c>
      <c r="BA11" s="157">
        <f t="shared" si="12"/>
        <v>0.68745029417799752</v>
      </c>
      <c r="BB11" s="157">
        <f t="shared" si="13"/>
        <v>0.67900914174762028</v>
      </c>
      <c r="BC11" s="157">
        <f t="shared" si="14"/>
        <v>0.74840287503993586</v>
      </c>
      <c r="BD11" s="157">
        <f t="shared" si="15"/>
        <v>0.79752471641312583</v>
      </c>
      <c r="BE11" s="157" t="str">
        <f t="shared" si="19"/>
        <v/>
      </c>
      <c r="BF11" s="52" t="str">
        <f t="shared" si="16"/>
        <v/>
      </c>
      <c r="BH11" s="105"/>
      <c r="BI11" s="105"/>
    </row>
    <row r="12" spans="1:61" ht="20.100000000000001" customHeight="1">
      <c r="A12" s="121" t="s">
        <v>77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202">
        <v>318138.08000000066</v>
      </c>
      <c r="P12" s="202">
        <v>158638.54</v>
      </c>
      <c r="Q12" s="202">
        <v>134975.15</v>
      </c>
      <c r="R12" s="119"/>
      <c r="S12" s="52" t="str">
        <f t="shared" si="17"/>
        <v/>
      </c>
      <c r="U12" s="109" t="s">
        <v>77</v>
      </c>
      <c r="V12" s="19">
        <v>8468.7459999999992</v>
      </c>
      <c r="W12" s="154">
        <v>4467.674</v>
      </c>
      <c r="X12" s="154">
        <v>6989.1480000000029</v>
      </c>
      <c r="Y12" s="154">
        <v>11275.52199999999</v>
      </c>
      <c r="Z12" s="154">
        <v>8874.6120000000028</v>
      </c>
      <c r="AA12" s="154">
        <v>11770.861000000004</v>
      </c>
      <c r="AB12" s="154">
        <v>9513.2329999999984</v>
      </c>
      <c r="AC12" s="154">
        <v>14562.611999999999</v>
      </c>
      <c r="AD12" s="154">
        <v>13054.882</v>
      </c>
      <c r="AE12" s="154">
        <v>13834.111000000008</v>
      </c>
      <c r="AF12" s="154">
        <v>12299.127999999995</v>
      </c>
      <c r="AG12" s="154">
        <v>14683.353999999999</v>
      </c>
      <c r="AH12" s="154">
        <v>14797.464000000002</v>
      </c>
      <c r="AI12" s="154">
        <v>19672.213000000003</v>
      </c>
      <c r="AJ12" s="154">
        <v>13628.670999999998</v>
      </c>
      <c r="AK12" s="154">
        <v>10887.474999999999</v>
      </c>
      <c r="AL12" s="119"/>
      <c r="AM12" s="52" t="str">
        <f t="shared" si="18"/>
        <v/>
      </c>
      <c r="AO12" s="125">
        <f t="shared" si="0"/>
        <v>0.48940102083250003</v>
      </c>
      <c r="AP12" s="157">
        <f t="shared" si="1"/>
        <v>0.50449374344847098</v>
      </c>
      <c r="AQ12" s="157">
        <f t="shared" si="2"/>
        <v>0.57729878622795316</v>
      </c>
      <c r="AR12" s="157">
        <f t="shared" si="3"/>
        <v>0.79192363779461905</v>
      </c>
      <c r="AS12" s="157">
        <f t="shared" si="4"/>
        <v>0.54221451310521085</v>
      </c>
      <c r="AT12" s="157">
        <f t="shared" si="5"/>
        <v>0.51688432623633229</v>
      </c>
      <c r="AU12" s="157">
        <f t="shared" si="6"/>
        <v>0.58966471319058733</v>
      </c>
      <c r="AV12" s="157">
        <f t="shared" si="7"/>
        <v>0.5887425368740008</v>
      </c>
      <c r="AW12" s="157">
        <f t="shared" si="8"/>
        <v>0.81811264500872194</v>
      </c>
      <c r="AX12" s="157">
        <f t="shared" si="9"/>
        <v>0.55588770322698033</v>
      </c>
      <c r="AY12" s="157">
        <f t="shared" si="10"/>
        <v>0.61193119574758248</v>
      </c>
      <c r="AZ12" s="157">
        <f t="shared" si="11"/>
        <v>0.53029614319348128</v>
      </c>
      <c r="BA12" s="157">
        <f t="shared" si="12"/>
        <v>0.65521819073438026</v>
      </c>
      <c r="BB12" s="157">
        <f t="shared" si="13"/>
        <v>0.61835455221204461</v>
      </c>
      <c r="BC12" s="157">
        <f t="shared" si="14"/>
        <v>0.85910214503991267</v>
      </c>
      <c r="BD12" s="157">
        <f t="shared" si="15"/>
        <v>0.80662810895190695</v>
      </c>
      <c r="BE12" s="157" t="str">
        <f t="shared" si="19"/>
        <v/>
      </c>
      <c r="BF12" s="52" t="str">
        <f t="shared" si="16"/>
        <v/>
      </c>
      <c r="BH12" s="105"/>
      <c r="BI12" s="105"/>
    </row>
    <row r="13" spans="1:61" ht="20.100000000000001" customHeight="1">
      <c r="A13" s="121" t="s">
        <v>78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202">
        <v>162936.15999999989</v>
      </c>
      <c r="Q13" s="202">
        <v>239242.76000000004</v>
      </c>
      <c r="R13" s="119"/>
      <c r="S13" s="52" t="str">
        <f t="shared" si="17"/>
        <v/>
      </c>
      <c r="U13" s="109" t="s">
        <v>78</v>
      </c>
      <c r="V13" s="19">
        <v>8304.4390000000039</v>
      </c>
      <c r="W13" s="154">
        <v>7350.9219999999987</v>
      </c>
      <c r="X13" s="154">
        <v>8610.476999999999</v>
      </c>
      <c r="Y13" s="154">
        <v>14121.920000000007</v>
      </c>
      <c r="Z13" s="154">
        <v>13262.653999999999</v>
      </c>
      <c r="AA13" s="154">
        <v>12363.967000000001</v>
      </c>
      <c r="AB13" s="154">
        <v>8473.6030000000046</v>
      </c>
      <c r="AC13" s="154">
        <v>11749.72900000001</v>
      </c>
      <c r="AD13" s="154">
        <v>14285.174000000001</v>
      </c>
      <c r="AE13" s="154">
        <v>14287.105000000005</v>
      </c>
      <c r="AF13" s="154">
        <v>16611.900999999998</v>
      </c>
      <c r="AG13" s="154">
        <v>15670.151999999995</v>
      </c>
      <c r="AH13" s="154">
        <v>16724.077000000001</v>
      </c>
      <c r="AI13" s="154">
        <v>19188.491000000005</v>
      </c>
      <c r="AJ13" s="154">
        <v>13356.521000000012</v>
      </c>
      <c r="AK13" s="154">
        <v>20405.543000000001</v>
      </c>
      <c r="AL13" s="119"/>
      <c r="AM13" s="52" t="str">
        <f t="shared" si="18"/>
        <v/>
      </c>
      <c r="AO13" s="125">
        <f t="shared" si="0"/>
        <v>0.53967478774498701</v>
      </c>
      <c r="AP13" s="157">
        <f t="shared" si="1"/>
        <v>0.50255463998014638</v>
      </c>
      <c r="AQ13" s="157">
        <f t="shared" si="2"/>
        <v>0.66411025378018629</v>
      </c>
      <c r="AR13" s="157">
        <f t="shared" si="3"/>
        <v>0.78542266846555253</v>
      </c>
      <c r="AS13" s="157">
        <f t="shared" si="4"/>
        <v>0.49213350654252608</v>
      </c>
      <c r="AT13" s="157">
        <f t="shared" si="5"/>
        <v>0.51999625184490039</v>
      </c>
      <c r="AU13" s="157">
        <f t="shared" si="6"/>
        <v>0.57328655806682549</v>
      </c>
      <c r="AV13" s="157">
        <f t="shared" si="7"/>
        <v>0.56676539384784497</v>
      </c>
      <c r="AW13" s="157">
        <f t="shared" si="8"/>
        <v>0.81053566648256559</v>
      </c>
      <c r="AX13" s="157">
        <f t="shared" si="9"/>
        <v>0.51265743593434887</v>
      </c>
      <c r="AY13" s="157">
        <f t="shared" si="10"/>
        <v>0.58120081940987156</v>
      </c>
      <c r="AZ13" s="157">
        <f t="shared" si="11"/>
        <v>0.56183921787576485</v>
      </c>
      <c r="BA13" s="157">
        <f t="shared" si="12"/>
        <v>0.70847582532245557</v>
      </c>
      <c r="BB13" s="157">
        <f t="shared" si="13"/>
        <v>0.65272437761799085</v>
      </c>
      <c r="BC13" s="157">
        <f t="shared" si="14"/>
        <v>0.81973952252219651</v>
      </c>
      <c r="BD13" s="157">
        <f t="shared" si="15"/>
        <v>0.85292206961665196</v>
      </c>
      <c r="BE13" s="157" t="str">
        <f t="shared" si="19"/>
        <v/>
      </c>
      <c r="BF13" s="52" t="str">
        <f t="shared" si="16"/>
        <v/>
      </c>
      <c r="BH13" s="105"/>
      <c r="BI13" s="105"/>
    </row>
    <row r="14" spans="1:61" ht="20.100000000000001" customHeight="1">
      <c r="A14" s="121" t="s">
        <v>79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202">
        <v>160873.86000000007</v>
      </c>
      <c r="Q14" s="202">
        <v>143261.97</v>
      </c>
      <c r="R14" s="119"/>
      <c r="S14" s="52" t="str">
        <f t="shared" si="17"/>
        <v/>
      </c>
      <c r="U14" s="109" t="s">
        <v>79</v>
      </c>
      <c r="V14" s="19">
        <v>7854.7379999999985</v>
      </c>
      <c r="W14" s="154">
        <v>8326.2219999999998</v>
      </c>
      <c r="X14" s="154">
        <v>7079.4509999999991</v>
      </c>
      <c r="Y14" s="154">
        <v>9224.3630000000012</v>
      </c>
      <c r="Z14" s="154">
        <v>8588.8440000000028</v>
      </c>
      <c r="AA14" s="154">
        <v>10903.496999999998</v>
      </c>
      <c r="AB14" s="154">
        <v>9835.2980000000043</v>
      </c>
      <c r="AC14" s="154">
        <v>10047.059999999994</v>
      </c>
      <c r="AD14" s="154">
        <v>13857.925999999999</v>
      </c>
      <c r="AE14" s="154">
        <v>14770.591999999991</v>
      </c>
      <c r="AF14" s="154">
        <v>15842.40800000001</v>
      </c>
      <c r="AG14" s="154">
        <v>12842.719000000006</v>
      </c>
      <c r="AH14" s="154">
        <v>16614.627</v>
      </c>
      <c r="AI14" s="154">
        <v>17015.243999999999</v>
      </c>
      <c r="AJ14" s="154">
        <v>12453.349000000004</v>
      </c>
      <c r="AK14" s="154">
        <v>12007.646000000006</v>
      </c>
      <c r="AL14" s="119"/>
      <c r="AM14" s="52" t="str">
        <f t="shared" si="18"/>
        <v/>
      </c>
      <c r="AO14" s="125">
        <f t="shared" si="0"/>
        <v>0.45427317597741834</v>
      </c>
      <c r="AP14" s="157">
        <f t="shared" si="1"/>
        <v>0.4208013449111434</v>
      </c>
      <c r="AQ14" s="157">
        <f t="shared" si="2"/>
        <v>0.65057433259497854</v>
      </c>
      <c r="AR14" s="157">
        <f t="shared" si="3"/>
        <v>0.71673199543963806</v>
      </c>
      <c r="AS14" s="157">
        <f t="shared" si="4"/>
        <v>0.436259341155668</v>
      </c>
      <c r="AT14" s="157">
        <f t="shared" si="5"/>
        <v>0.46104324133086483</v>
      </c>
      <c r="AU14" s="157">
        <f t="shared" si="6"/>
        <v>0.60980228558256033</v>
      </c>
      <c r="AV14" s="157">
        <f t="shared" si="7"/>
        <v>0.58552699212611625</v>
      </c>
      <c r="AW14" s="157">
        <f t="shared" si="8"/>
        <v>0.76922209294470589</v>
      </c>
      <c r="AX14" s="157">
        <f t="shared" si="9"/>
        <v>0.49861409740591178</v>
      </c>
      <c r="AY14" s="157">
        <f t="shared" si="10"/>
        <v>0.55334691691330395</v>
      </c>
      <c r="AZ14" s="157">
        <f t="shared" si="11"/>
        <v>0.58589877803467094</v>
      </c>
      <c r="BA14" s="157">
        <f t="shared" si="12"/>
        <v>0.6847548913986925</v>
      </c>
      <c r="BB14" s="157">
        <f t="shared" si="13"/>
        <v>0.67717661002250795</v>
      </c>
      <c r="BC14" s="157">
        <f t="shared" si="14"/>
        <v>0.77410643345040642</v>
      </c>
      <c r="BD14" s="157">
        <f t="shared" si="15"/>
        <v>0.83816005043069053</v>
      </c>
      <c r="BE14" s="157" t="str">
        <f t="shared" si="19"/>
        <v/>
      </c>
      <c r="BF14" s="52" t="str">
        <f t="shared" si="16"/>
        <v/>
      </c>
      <c r="BH14" s="105"/>
      <c r="BI14" s="105"/>
    </row>
    <row r="15" spans="1:61" ht="20.100000000000001" customHeight="1">
      <c r="A15" s="121" t="s">
        <v>80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202">
        <v>160588.72999999989</v>
      </c>
      <c r="Q15" s="202">
        <v>155669.82999999996</v>
      </c>
      <c r="R15" s="119"/>
      <c r="S15" s="52" t="str">
        <f t="shared" si="17"/>
        <v/>
      </c>
      <c r="U15" s="109" t="s">
        <v>80</v>
      </c>
      <c r="V15" s="19">
        <v>8976.5390000000007</v>
      </c>
      <c r="W15" s="154">
        <v>8231.4969999999994</v>
      </c>
      <c r="X15" s="154">
        <v>7380.0529999999981</v>
      </c>
      <c r="Y15" s="154">
        <v>9158.0150000000012</v>
      </c>
      <c r="Z15" s="154">
        <v>11920.680999999999</v>
      </c>
      <c r="AA15" s="154">
        <v>8611.9049999999952</v>
      </c>
      <c r="AB15" s="154">
        <v>9047.3699999999972</v>
      </c>
      <c r="AC15" s="154">
        <v>10872.128000000008</v>
      </c>
      <c r="AD15" s="154">
        <v>13645.628000000001</v>
      </c>
      <c r="AE15" s="154">
        <v>13484.313000000007</v>
      </c>
      <c r="AF15" s="154">
        <v>12902.209999999997</v>
      </c>
      <c r="AG15" s="154">
        <v>12615.414999999995</v>
      </c>
      <c r="AH15" s="154">
        <v>19603.920000000002</v>
      </c>
      <c r="AI15" s="154">
        <v>13282.670000000006</v>
      </c>
      <c r="AJ15" s="154">
        <v>13379.387000000001</v>
      </c>
      <c r="AK15" s="154">
        <v>13151.446</v>
      </c>
      <c r="AL15" s="119"/>
      <c r="AM15" s="52" t="str">
        <f t="shared" si="18"/>
        <v/>
      </c>
      <c r="AO15" s="125">
        <f t="shared" si="0"/>
        <v>0.48608894904468092</v>
      </c>
      <c r="AP15" s="157">
        <f t="shared" si="1"/>
        <v>0.57028198953005838</v>
      </c>
      <c r="AQ15" s="157">
        <f t="shared" si="2"/>
        <v>0.92129144158854492</v>
      </c>
      <c r="AR15" s="157">
        <f t="shared" si="3"/>
        <v>0.7448792684285741</v>
      </c>
      <c r="AS15" s="157">
        <f t="shared" si="4"/>
        <v>0.55097709882665669</v>
      </c>
      <c r="AT15" s="157">
        <f t="shared" si="5"/>
        <v>0.56417277320115655</v>
      </c>
      <c r="AU15" s="157">
        <f t="shared" si="6"/>
        <v>0.60424963739491866</v>
      </c>
      <c r="AV15" s="157">
        <f t="shared" si="7"/>
        <v>0.79059534211607208</v>
      </c>
      <c r="AW15" s="157">
        <f t="shared" si="8"/>
        <v>0.86320088116450155</v>
      </c>
      <c r="AX15" s="157">
        <f t="shared" si="9"/>
        <v>0.54272632991931669</v>
      </c>
      <c r="AY15" s="157">
        <f t="shared" si="10"/>
        <v>0.66524202077045469</v>
      </c>
      <c r="AZ15" s="157">
        <f t="shared" si="11"/>
        <v>0.67829880835180723</v>
      </c>
      <c r="BA15" s="157">
        <f t="shared" si="12"/>
        <v>0.71514501955494125</v>
      </c>
      <c r="BB15" s="157">
        <f t="shared" si="13"/>
        <v>0.77600198495057482</v>
      </c>
      <c r="BC15" s="157">
        <f t="shared" si="14"/>
        <v>0.8331460744474416</v>
      </c>
      <c r="BD15" s="157">
        <f t="shared" si="15"/>
        <v>0.84482947016772636</v>
      </c>
      <c r="BE15" s="157" t="str">
        <f t="shared" si="19"/>
        <v/>
      </c>
      <c r="BF15" s="52" t="str">
        <f t="shared" si="16"/>
        <v/>
      </c>
      <c r="BH15" s="105"/>
      <c r="BI15" s="105"/>
    </row>
    <row r="16" spans="1:61" ht="20.100000000000001" customHeight="1">
      <c r="A16" s="121" t="s">
        <v>81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202">
        <v>145909.31999999989</v>
      </c>
      <c r="Q16" s="202">
        <v>173494.08999999994</v>
      </c>
      <c r="R16" s="119"/>
      <c r="S16" s="52" t="str">
        <f t="shared" si="17"/>
        <v/>
      </c>
      <c r="U16" s="109" t="s">
        <v>81</v>
      </c>
      <c r="V16" s="19">
        <v>8917.1569999999974</v>
      </c>
      <c r="W16" s="154">
        <v>6317.9840000000004</v>
      </c>
      <c r="X16" s="154">
        <v>6844.7550000000019</v>
      </c>
      <c r="Y16" s="154">
        <v>12425.312000000002</v>
      </c>
      <c r="Z16" s="154">
        <v>11852.688999999998</v>
      </c>
      <c r="AA16" s="154">
        <v>8900.4360000000015</v>
      </c>
      <c r="AB16" s="154">
        <v>10677.083000000001</v>
      </c>
      <c r="AC16" s="154">
        <v>13098.086000000008</v>
      </c>
      <c r="AD16" s="154">
        <v>16740.395</v>
      </c>
      <c r="AE16" s="154">
        <v>17459.428999999986</v>
      </c>
      <c r="AF16" s="154">
        <v>14265.805999999997</v>
      </c>
      <c r="AG16" s="154">
        <v>13945.046000000009</v>
      </c>
      <c r="AH16" s="154">
        <v>17808.539999999997</v>
      </c>
      <c r="AI16" s="154">
        <v>12604.263000000004</v>
      </c>
      <c r="AJ16" s="154">
        <v>12015.865999999998</v>
      </c>
      <c r="AK16" s="154">
        <v>14409.464000000005</v>
      </c>
      <c r="AL16" s="119"/>
      <c r="AM16" s="52" t="str">
        <f t="shared" si="18"/>
        <v/>
      </c>
      <c r="AO16" s="125">
        <f t="shared" si="0"/>
        <v>0.50940855377704619</v>
      </c>
      <c r="AP16" s="157">
        <f t="shared" si="1"/>
        <v>0.62502982699747878</v>
      </c>
      <c r="AQ16" s="157">
        <f t="shared" si="2"/>
        <v>0.99154958019518513</v>
      </c>
      <c r="AR16" s="157">
        <f t="shared" si="3"/>
        <v>0.80404355483546253</v>
      </c>
      <c r="AS16" s="157">
        <f t="shared" si="4"/>
        <v>0.61733227853359063</v>
      </c>
      <c r="AT16" s="157">
        <f t="shared" si="5"/>
        <v>0.71987570862832317</v>
      </c>
      <c r="AU16" s="157">
        <f t="shared" si="6"/>
        <v>0.76635350276526137</v>
      </c>
      <c r="AV16" s="157">
        <f t="shared" si="7"/>
        <v>0.8211433301976967</v>
      </c>
      <c r="AW16" s="157">
        <f t="shared" si="8"/>
        <v>0.76836051432490382</v>
      </c>
      <c r="AX16" s="157">
        <f t="shared" si="9"/>
        <v>0.62297780713489115</v>
      </c>
      <c r="AY16" s="157">
        <f t="shared" si="10"/>
        <v>0.64502965024503012</v>
      </c>
      <c r="AZ16" s="157">
        <f t="shared" si="11"/>
        <v>0.62782479707526928</v>
      </c>
      <c r="BA16" s="157">
        <f t="shared" si="12"/>
        <v>0.68654140158990717</v>
      </c>
      <c r="BB16" s="157">
        <f t="shared" si="13"/>
        <v>0.74745639444379508</v>
      </c>
      <c r="BC16" s="157">
        <f t="shared" si="14"/>
        <v>0.82351600295306748</v>
      </c>
      <c r="BD16" s="157">
        <f t="shared" si="15"/>
        <v>0.83054494824578817</v>
      </c>
      <c r="BE16" s="157" t="str">
        <f t="shared" si="19"/>
        <v/>
      </c>
      <c r="BF16" s="52" t="str">
        <f t="shared" si="16"/>
        <v/>
      </c>
      <c r="BH16" s="105"/>
      <c r="BI16" s="105"/>
    </row>
    <row r="17" spans="1:61" ht="20.100000000000001" customHeight="1">
      <c r="A17" s="121" t="s">
        <v>82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202">
        <v>187411.52999999988</v>
      </c>
      <c r="Q17" s="202">
        <v>221159.97999999978</v>
      </c>
      <c r="R17" s="119"/>
      <c r="S17" s="52" t="str">
        <f t="shared" si="17"/>
        <v/>
      </c>
      <c r="U17" s="109" t="s">
        <v>82</v>
      </c>
      <c r="V17" s="19">
        <v>8623.6640000000007</v>
      </c>
      <c r="W17" s="154">
        <v>7729.3239999999987</v>
      </c>
      <c r="X17" s="154">
        <v>10518.219000000001</v>
      </c>
      <c r="Y17" s="154">
        <v>7756.1780000000035</v>
      </c>
      <c r="Z17" s="154">
        <v>12715.098000000002</v>
      </c>
      <c r="AA17" s="154">
        <v>10229.966999999997</v>
      </c>
      <c r="AB17" s="154">
        <v>10778.716999999997</v>
      </c>
      <c r="AC17" s="154">
        <v>11138.637000000001</v>
      </c>
      <c r="AD17" s="154">
        <v>17757.596000000001</v>
      </c>
      <c r="AE17" s="154">
        <v>15905.198000000008</v>
      </c>
      <c r="AF17" s="154">
        <v>14901.102000000014</v>
      </c>
      <c r="AG17" s="154">
        <v>15769.840000000007</v>
      </c>
      <c r="AH17" s="154">
        <v>21137.471000000001</v>
      </c>
      <c r="AI17" s="154">
        <v>15377.04</v>
      </c>
      <c r="AJ17" s="154">
        <v>16310.605999999989</v>
      </c>
      <c r="AK17" s="154">
        <v>16958.319999999982</v>
      </c>
      <c r="AL17" s="119"/>
      <c r="AM17" s="52" t="str">
        <f t="shared" si="18"/>
        <v/>
      </c>
      <c r="AO17" s="125">
        <f t="shared" ref="AO17:AP23" si="20">(V17/B17)*10</f>
        <v>0.60031460662581315</v>
      </c>
      <c r="AP17" s="157">
        <f t="shared" si="20"/>
        <v>0.71355709966938063</v>
      </c>
      <c r="AQ17" s="157">
        <f t="shared" ref="AQ17:AT19" si="21">IF(X17="","",(X17/D17)*10)</f>
        <v>0.83440387019522733</v>
      </c>
      <c r="AR17" s="157">
        <f t="shared" si="21"/>
        <v>0.75962205850307263</v>
      </c>
      <c r="AS17" s="157">
        <f t="shared" si="21"/>
        <v>0.665186196292187</v>
      </c>
      <c r="AT17" s="157">
        <f t="shared" si="21"/>
        <v>0.71107592250929597</v>
      </c>
      <c r="AU17" s="157">
        <f t="shared" ref="AU17:BA22" si="22">(AB17/H17)*10</f>
        <v>0.71269022597614096</v>
      </c>
      <c r="AV17" s="157">
        <f t="shared" si="22"/>
        <v>0.81960669958150867</v>
      </c>
      <c r="AW17" s="157">
        <f t="shared" si="22"/>
        <v>0.65924492501094711</v>
      </c>
      <c r="AX17" s="157">
        <f t="shared" si="22"/>
        <v>0.69739113193480651</v>
      </c>
      <c r="AY17" s="157">
        <f t="shared" si="22"/>
        <v>0.65871886092679444</v>
      </c>
      <c r="AZ17" s="157">
        <f t="shared" si="22"/>
        <v>0.73566620101991387</v>
      </c>
      <c r="BA17" s="157">
        <f t="shared" si="22"/>
        <v>0.76443149183598691</v>
      </c>
      <c r="BB17" s="157">
        <f t="shared" si="13"/>
        <v>0.82982872772482164</v>
      </c>
      <c r="BC17" s="157">
        <f t="shared" si="14"/>
        <v>0.87030963356416757</v>
      </c>
      <c r="BD17" s="157">
        <f t="shared" si="15"/>
        <v>0.76678972389127531</v>
      </c>
      <c r="BE17" s="157" t="str">
        <f t="shared" si="19"/>
        <v/>
      </c>
      <c r="BF17" s="52" t="str">
        <f t="shared" si="16"/>
        <v/>
      </c>
      <c r="BH17" s="105"/>
      <c r="BI17" s="105"/>
    </row>
    <row r="18" spans="1:61" ht="20.100000000000001" customHeight="1" thickBot="1">
      <c r="A18" s="121" t="s">
        <v>83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202">
        <v>178113.21999999974</v>
      </c>
      <c r="Q18" s="202">
        <v>202139.91999999966</v>
      </c>
      <c r="R18" s="119"/>
      <c r="S18" s="52" t="str">
        <f t="shared" si="17"/>
        <v/>
      </c>
      <c r="U18" s="109" t="s">
        <v>83</v>
      </c>
      <c r="V18" s="19">
        <v>8608.0499999999975</v>
      </c>
      <c r="W18" s="154">
        <v>10777.051000000001</v>
      </c>
      <c r="X18" s="154">
        <v>8423.9280000000035</v>
      </c>
      <c r="Y18" s="154">
        <v>14158.847</v>
      </c>
      <c r="Z18" s="154">
        <v>13639.642000000007</v>
      </c>
      <c r="AA18" s="154">
        <v>9440.7710000000006</v>
      </c>
      <c r="AB18" s="154">
        <v>11551.010000000002</v>
      </c>
      <c r="AC18" s="154">
        <v>14804.034999999996</v>
      </c>
      <c r="AD18" s="154">
        <v>13581.739</v>
      </c>
      <c r="AE18" s="154">
        <v>16207.478999999999</v>
      </c>
      <c r="AF18" s="154">
        <v>14210.079999999994</v>
      </c>
      <c r="AG18" s="154">
        <v>17409.10100000001</v>
      </c>
      <c r="AH18" s="154">
        <v>19690.529000000002</v>
      </c>
      <c r="AI18" s="154">
        <v>13497.761999999999</v>
      </c>
      <c r="AJ18" s="154">
        <v>13990.055</v>
      </c>
      <c r="AK18" s="154">
        <v>14851.711999999992</v>
      </c>
      <c r="AL18" s="119"/>
      <c r="AM18" s="52" t="str">
        <f t="shared" si="18"/>
        <v/>
      </c>
      <c r="AO18" s="125">
        <f t="shared" si="20"/>
        <v>0.56293609227965202</v>
      </c>
      <c r="AP18" s="157">
        <f t="shared" si="20"/>
        <v>0.49757933898949919</v>
      </c>
      <c r="AQ18" s="157">
        <f t="shared" si="21"/>
        <v>0.98046650538801527</v>
      </c>
      <c r="AR18" s="157">
        <f t="shared" si="21"/>
        <v>0.61540853762851611</v>
      </c>
      <c r="AS18" s="157">
        <f t="shared" si="21"/>
        <v>0.58447388363736552</v>
      </c>
      <c r="AT18" s="157">
        <f t="shared" si="21"/>
        <v>0.63213282543644767</v>
      </c>
      <c r="AU18" s="157">
        <f t="shared" si="22"/>
        <v>0.68056524515204542</v>
      </c>
      <c r="AV18" s="157">
        <f t="shared" si="22"/>
        <v>0.91603617653690639</v>
      </c>
      <c r="AW18" s="157">
        <f t="shared" si="22"/>
        <v>0.67341958545274683</v>
      </c>
      <c r="AX18" s="157">
        <f t="shared" si="22"/>
        <v>0.7003002037365289</v>
      </c>
      <c r="AY18" s="157">
        <f t="shared" si="22"/>
        <v>0.56951749515031103</v>
      </c>
      <c r="AZ18" s="157">
        <f t="shared" si="22"/>
        <v>0.71024266463191987</v>
      </c>
      <c r="BA18" s="157">
        <f t="shared" si="22"/>
        <v>0.66289479896411974</v>
      </c>
      <c r="BB18" s="157">
        <f t="shared" si="13"/>
        <v>0.70266087654455567</v>
      </c>
      <c r="BC18" s="157">
        <f t="shared" si="14"/>
        <v>0.78545854148277261</v>
      </c>
      <c r="BD18" s="157">
        <f t="shared" si="15"/>
        <v>0.73472434341519566</v>
      </c>
      <c r="BE18" s="157" t="str">
        <f t="shared" si="19"/>
        <v/>
      </c>
      <c r="BF18" s="52" t="str">
        <f t="shared" si="16"/>
        <v/>
      </c>
      <c r="BH18" s="105"/>
      <c r="BI18" s="105"/>
    </row>
    <row r="19" spans="1:61" ht="20.100000000000001" customHeight="1" thickBot="1">
      <c r="A19" s="35" t="str">
        <f>'2'!A19</f>
        <v>janeiro</v>
      </c>
      <c r="B19" s="167">
        <f>B7</f>
        <v>112208.21</v>
      </c>
      <c r="C19" s="168">
        <f t="shared" ref="C19:R19" si="23">C7</f>
        <v>125412.47000000002</v>
      </c>
      <c r="D19" s="168">
        <f t="shared" si="23"/>
        <v>111648.51</v>
      </c>
      <c r="E19" s="168">
        <f t="shared" si="23"/>
        <v>101032.48999999999</v>
      </c>
      <c r="F19" s="168">
        <f t="shared" si="23"/>
        <v>181499.08999999997</v>
      </c>
      <c r="G19" s="168">
        <f t="shared" si="23"/>
        <v>165515.38999999981</v>
      </c>
      <c r="H19" s="168">
        <f t="shared" si="23"/>
        <v>127441.33000000005</v>
      </c>
      <c r="I19" s="168">
        <f t="shared" si="23"/>
        <v>165564.63999999996</v>
      </c>
      <c r="J19" s="168">
        <f t="shared" si="23"/>
        <v>108022.51</v>
      </c>
      <c r="K19" s="168">
        <f t="shared" si="23"/>
        <v>201133.06000000003</v>
      </c>
      <c r="L19" s="168">
        <f t="shared" si="23"/>
        <v>231418.47</v>
      </c>
      <c r="M19" s="168">
        <f t="shared" si="23"/>
        <v>214311.47</v>
      </c>
      <c r="N19" s="168">
        <f t="shared" si="23"/>
        <v>189490.67999999967</v>
      </c>
      <c r="O19" s="168">
        <f t="shared" si="23"/>
        <v>210798.97</v>
      </c>
      <c r="P19" s="168">
        <f t="shared" si="23"/>
        <v>144430.93999999997</v>
      </c>
      <c r="Q19" s="168">
        <f t="shared" si="23"/>
        <v>156395.9099999998</v>
      </c>
      <c r="R19" s="402">
        <f t="shared" si="23"/>
        <v>165649.48000000001</v>
      </c>
      <c r="S19" s="164">
        <f t="shared" si="17"/>
        <v>5.9167595878947363E-2</v>
      </c>
      <c r="T19" s="171"/>
      <c r="U19" s="170"/>
      <c r="V19" s="167">
        <f>V7</f>
        <v>5046.811999999999</v>
      </c>
      <c r="W19" s="168">
        <f t="shared" ref="W19:AL19" si="24">W7</f>
        <v>5419.8780000000006</v>
      </c>
      <c r="X19" s="168">
        <f t="shared" si="24"/>
        <v>5376.692</v>
      </c>
      <c r="Y19" s="168">
        <f t="shared" si="24"/>
        <v>8185.9700000000021</v>
      </c>
      <c r="Z19" s="168">
        <f t="shared" si="24"/>
        <v>9253.7109999999993</v>
      </c>
      <c r="AA19" s="168">
        <f t="shared" si="24"/>
        <v>8018.4579999999987</v>
      </c>
      <c r="AB19" s="168">
        <f t="shared" si="24"/>
        <v>7549.5260000000026</v>
      </c>
      <c r="AC19" s="168">
        <f t="shared" si="24"/>
        <v>9256.76</v>
      </c>
      <c r="AD19" s="168">
        <f t="shared" si="24"/>
        <v>8429.6530000000002</v>
      </c>
      <c r="AE19" s="168">
        <f t="shared" si="24"/>
        <v>12162.242999999999</v>
      </c>
      <c r="AF19" s="168">
        <f t="shared" si="24"/>
        <v>14395.186999999998</v>
      </c>
      <c r="AG19" s="168">
        <f t="shared" si="24"/>
        <v>11537.55599999999</v>
      </c>
      <c r="AH19" s="168">
        <f t="shared" si="24"/>
        <v>12256.628999999999</v>
      </c>
      <c r="AI19" s="168">
        <f t="shared" si="24"/>
        <v>14702.600000000002</v>
      </c>
      <c r="AJ19" s="168">
        <f t="shared" si="24"/>
        <v>10034.434000000005</v>
      </c>
      <c r="AK19" s="168">
        <f t="shared" si="24"/>
        <v>12093.029000000004</v>
      </c>
      <c r="AL19" s="169">
        <f t="shared" si="24"/>
        <v>11698.144000000002</v>
      </c>
      <c r="AM19" s="61">
        <f t="shared" si="18"/>
        <v>-3.2653936412457285E-2</v>
      </c>
      <c r="AO19" s="172">
        <f t="shared" si="20"/>
        <v>0.44977207995742902</v>
      </c>
      <c r="AP19" s="173">
        <f t="shared" si="20"/>
        <v>0.43216420185329257</v>
      </c>
      <c r="AQ19" s="173">
        <f t="shared" si="21"/>
        <v>0.48157310832003042</v>
      </c>
      <c r="AR19" s="173">
        <f t="shared" si="21"/>
        <v>0.81023144139078462</v>
      </c>
      <c r="AS19" s="173">
        <f t="shared" si="21"/>
        <v>0.50984889235532815</v>
      </c>
      <c r="AT19" s="173">
        <f t="shared" si="21"/>
        <v>0.48445392298565154</v>
      </c>
      <c r="AU19" s="173">
        <f t="shared" si="22"/>
        <v>0.5923922796474268</v>
      </c>
      <c r="AV19" s="173">
        <f t="shared" si="22"/>
        <v>0.55910247502123656</v>
      </c>
      <c r="AW19" s="173">
        <f t="shared" si="22"/>
        <v>0.78036077850810914</v>
      </c>
      <c r="AX19" s="173">
        <f t="shared" si="22"/>
        <v>0.60468642002463424</v>
      </c>
      <c r="AY19" s="173">
        <f t="shared" si="22"/>
        <v>0.62204140404177755</v>
      </c>
      <c r="AZ19" s="173">
        <f t="shared" si="22"/>
        <v>0.53835457336931103</v>
      </c>
      <c r="BA19" s="173">
        <f t="shared" si="22"/>
        <v>0.64681962194657916</v>
      </c>
      <c r="BB19" s="173">
        <f t="shared" si="13"/>
        <v>0.69747020111151403</v>
      </c>
      <c r="BC19" s="173">
        <f t="shared" si="14"/>
        <v>0.69475653900750123</v>
      </c>
      <c r="BD19" s="173">
        <f t="shared" si="15"/>
        <v>0.77323179359358052</v>
      </c>
      <c r="BE19" s="173">
        <f>(AL19/R19)*10</f>
        <v>0.70619865513613445</v>
      </c>
      <c r="BF19" s="61">
        <f t="shared" si="16"/>
        <v>-8.6692165289674383E-2</v>
      </c>
      <c r="BH19" s="105"/>
      <c r="BI19" s="105"/>
    </row>
    <row r="20" spans="1:61" ht="20.100000000000001" customHeight="1">
      <c r="A20" s="121" t="s">
        <v>84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N20" si="25">SUM(E7:E9)</f>
        <v>270933.47000000003</v>
      </c>
      <c r="F20" s="154">
        <f t="shared" si="25"/>
        <v>519508.35</v>
      </c>
      <c r="G20" s="154">
        <f t="shared" si="25"/>
        <v>534624.43999999983</v>
      </c>
      <c r="H20" s="154">
        <f t="shared" si="25"/>
        <v>446773.26</v>
      </c>
      <c r="I20" s="154">
        <f t="shared" si="25"/>
        <v>530786.49</v>
      </c>
      <c r="J20" s="154">
        <f t="shared" si="25"/>
        <v>340453.22</v>
      </c>
      <c r="K20" s="154">
        <f t="shared" si="25"/>
        <v>649895.34000000008</v>
      </c>
      <c r="L20" s="154">
        <f t="shared" si="25"/>
        <v>640920.42999999993</v>
      </c>
      <c r="M20" s="154">
        <f t="shared" si="25"/>
        <v>817875.08000000077</v>
      </c>
      <c r="N20" s="154">
        <f t="shared" si="25"/>
        <v>652629.94999999914</v>
      </c>
      <c r="O20" s="154">
        <f t="shared" ref="O20" si="26">SUM(O7:O9)</f>
        <v>773823.65999999992</v>
      </c>
      <c r="P20" s="154">
        <f>IF(P9="","",SUM(P7:P9))</f>
        <v>460709.06999999995</v>
      </c>
      <c r="Q20" s="154">
        <f t="shared" ref="Q20:R20" si="27">IF(Q9="","",SUM(Q7:Q9))</f>
        <v>483801.30999999942</v>
      </c>
      <c r="R20" s="154" t="str">
        <f t="shared" si="27"/>
        <v/>
      </c>
      <c r="S20" s="61" t="str">
        <f t="shared" si="17"/>
        <v/>
      </c>
      <c r="U20" s="109" t="s">
        <v>84</v>
      </c>
      <c r="V20" s="19">
        <f>SUM(V7:V9)</f>
        <v>17386.603999999999</v>
      </c>
      <c r="W20" s="154">
        <f t="shared" ref="W20" si="28">SUM(W7:W9)</f>
        <v>16187.608</v>
      </c>
      <c r="X20" s="154">
        <f>SUM(X7:X9)</f>
        <v>17207.878999999994</v>
      </c>
      <c r="Y20" s="154">
        <f t="shared" ref="Y20:AH20" si="29">SUM(Y7:Y9)</f>
        <v>22973.369000000002</v>
      </c>
      <c r="Z20" s="154">
        <f t="shared" si="29"/>
        <v>26551.153999999995</v>
      </c>
      <c r="AA20" s="154">
        <f t="shared" si="29"/>
        <v>26243.759999999998</v>
      </c>
      <c r="AB20" s="154">
        <f t="shared" si="29"/>
        <v>24497.342000000004</v>
      </c>
      <c r="AC20" s="154">
        <f t="shared" si="29"/>
        <v>29314.421999999999</v>
      </c>
      <c r="AD20" s="154">
        <f t="shared" si="29"/>
        <v>28198.834000000003</v>
      </c>
      <c r="AE20" s="154">
        <f t="shared" si="29"/>
        <v>37842.870999999999</v>
      </c>
      <c r="AF20" s="154">
        <f t="shared" si="29"/>
        <v>40547.094000000005</v>
      </c>
      <c r="AG20" s="154">
        <f t="shared" si="29"/>
        <v>42274.478999999992</v>
      </c>
      <c r="AH20" s="154">
        <f t="shared" si="29"/>
        <v>43123.891000000003</v>
      </c>
      <c r="AI20" s="154">
        <f t="shared" ref="AI20" si="30">SUM(AI7:AI9)</f>
        <v>51420.454000000005</v>
      </c>
      <c r="AJ20" s="154">
        <f>IF(AJ9="","",SUM(AJ7:AJ9))</f>
        <v>33831.165000000008</v>
      </c>
      <c r="AK20" s="154">
        <f t="shared" ref="AK20:AL20" si="31">IF(AK9="","",SUM(AK7:AK9))</f>
        <v>35407.882000000005</v>
      </c>
      <c r="AL20" s="154" t="str">
        <f t="shared" si="31"/>
        <v/>
      </c>
      <c r="AM20" s="61" t="str">
        <f t="shared" si="18"/>
        <v/>
      </c>
      <c r="AO20" s="124">
        <f t="shared" si="20"/>
        <v>0.45277968317460826</v>
      </c>
      <c r="AP20" s="156">
        <f t="shared" si="20"/>
        <v>0.44870661372088694</v>
      </c>
      <c r="AQ20" s="156">
        <f t="shared" ref="AQ20:AT22" si="32">(X20/D20)*10</f>
        <v>0.50886638186154198</v>
      </c>
      <c r="AR20" s="156">
        <f t="shared" si="32"/>
        <v>0.84793395958055684</v>
      </c>
      <c r="AS20" s="156">
        <f t="shared" si="32"/>
        <v>0.51108233390281399</v>
      </c>
      <c r="AT20" s="156">
        <f t="shared" si="32"/>
        <v>0.49088216019454722</v>
      </c>
      <c r="AU20" s="156">
        <f t="shared" si="22"/>
        <v>0.54831710384815791</v>
      </c>
      <c r="AV20" s="156">
        <f t="shared" si="22"/>
        <v>0.55228274555367829</v>
      </c>
      <c r="AW20" s="156">
        <f t="shared" si="22"/>
        <v>0.82827338216980306</v>
      </c>
      <c r="AX20" s="156">
        <f t="shared" si="22"/>
        <v>0.5822917733184545</v>
      </c>
      <c r="AY20" s="156">
        <f t="shared" si="22"/>
        <v>0.63263850085103401</v>
      </c>
      <c r="AZ20" s="156">
        <f t="shared" si="22"/>
        <v>0.51688185682341559</v>
      </c>
      <c r="BA20" s="156">
        <f t="shared" si="22"/>
        <v>0.66077094684361415</v>
      </c>
      <c r="BB20" s="156">
        <f t="shared" si="13"/>
        <v>0.66449834320134393</v>
      </c>
      <c r="BC20" s="156">
        <f t="shared" si="14"/>
        <v>0.7343281737431393</v>
      </c>
      <c r="BD20" s="156">
        <f t="shared" si="15"/>
        <v>0.73186825393259158</v>
      </c>
      <c r="BE20" s="156" t="str">
        <f>IF(AL20="","",(AL20/R20)*10)</f>
        <v/>
      </c>
      <c r="BF20" s="61" t="str">
        <f t="shared" si="16"/>
        <v/>
      </c>
      <c r="BH20" s="105"/>
      <c r="BI20" s="105"/>
    </row>
    <row r="21" spans="1:61" ht="20.100000000000001" customHeight="1">
      <c r="A21" s="121" t="s">
        <v>85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N21" si="33">SUM(E10:E12)</f>
        <v>410436.21999999991</v>
      </c>
      <c r="F21" s="154">
        <f t="shared" si="33"/>
        <v>511451.39999999991</v>
      </c>
      <c r="G21" s="154">
        <f t="shared" si="33"/>
        <v>582701.47000000009</v>
      </c>
      <c r="H21" s="154">
        <f t="shared" si="33"/>
        <v>438564.12</v>
      </c>
      <c r="I21" s="154">
        <f t="shared" si="33"/>
        <v>651591.7899999998</v>
      </c>
      <c r="J21" s="154">
        <f t="shared" si="33"/>
        <v>433350.24</v>
      </c>
      <c r="K21" s="154">
        <f t="shared" si="33"/>
        <v>722229.66999999993</v>
      </c>
      <c r="L21" s="154">
        <f t="shared" si="33"/>
        <v>641359.04</v>
      </c>
      <c r="M21" s="154">
        <f t="shared" si="33"/>
        <v>787392.28999999992</v>
      </c>
      <c r="N21" s="154">
        <f t="shared" si="33"/>
        <v>733028.42999999993</v>
      </c>
      <c r="O21" s="154">
        <f t="shared" ref="O21" si="34">SUM(O10:O12)</f>
        <v>856496.02000000072</v>
      </c>
      <c r="P21" s="154">
        <f>IF(P12="","",SUM(P10:P12))</f>
        <v>486639.38</v>
      </c>
      <c r="Q21" s="154">
        <f t="shared" ref="Q21:R21" si="35">IF(Q12="","",SUM(Q10:Q12))</f>
        <v>461811.66999999993</v>
      </c>
      <c r="R21" s="154" t="str">
        <f t="shared" si="35"/>
        <v/>
      </c>
      <c r="S21" s="52" t="str">
        <f t="shared" si="17"/>
        <v/>
      </c>
      <c r="U21" s="109" t="s">
        <v>85</v>
      </c>
      <c r="V21" s="19">
        <f>SUM(V10:V12)</f>
        <v>20822.173999999999</v>
      </c>
      <c r="W21" s="154">
        <f t="shared" ref="W21" si="36">SUM(W10:W12)</f>
        <v>16993.961000000003</v>
      </c>
      <c r="X21" s="154">
        <f>SUM(X10:X12)</f>
        <v>20306.538000000008</v>
      </c>
      <c r="Y21" s="154">
        <f t="shared" ref="Y21:AH21" si="37">SUM(Y10:Y12)</f>
        <v>32580.996999999992</v>
      </c>
      <c r="Z21" s="154">
        <f t="shared" si="37"/>
        <v>26623.229000000007</v>
      </c>
      <c r="AA21" s="154">
        <f t="shared" si="37"/>
        <v>30060.606000000007</v>
      </c>
      <c r="AB21" s="154">
        <f t="shared" si="37"/>
        <v>25330.112999999998</v>
      </c>
      <c r="AC21" s="154">
        <f t="shared" si="37"/>
        <v>36181.829000000005</v>
      </c>
      <c r="AD21" s="154">
        <f t="shared" si="37"/>
        <v>36659.758999999998</v>
      </c>
      <c r="AE21" s="154">
        <f t="shared" si="37"/>
        <v>39251.351000000017</v>
      </c>
      <c r="AF21" s="154">
        <f t="shared" si="37"/>
        <v>36974.111999999994</v>
      </c>
      <c r="AG21" s="154">
        <f t="shared" si="37"/>
        <v>42339.286999999997</v>
      </c>
      <c r="AH21" s="154">
        <f t="shared" si="37"/>
        <v>50640.62</v>
      </c>
      <c r="AI21" s="154">
        <f t="shared" ref="AI21" si="38">SUM(AI10:AI12)</f>
        <v>55195.664999999994</v>
      </c>
      <c r="AJ21" s="154">
        <f>IF(AJ12="","",SUM(AJ10:AJ12))</f>
        <v>38245.06700000001</v>
      </c>
      <c r="AK21" s="154">
        <f t="shared" ref="AK21:AL21" si="39">IF(AK12="","",SUM(AK10:AK12))</f>
        <v>36125.679000000004</v>
      </c>
      <c r="AL21" s="154" t="str">
        <f t="shared" si="39"/>
        <v/>
      </c>
      <c r="AM21" s="52" t="str">
        <f t="shared" si="18"/>
        <v/>
      </c>
      <c r="AO21" s="125">
        <f t="shared" si="20"/>
        <v>0.4635433813049899</v>
      </c>
      <c r="AP21" s="157">
        <f t="shared" si="20"/>
        <v>0.4709352422927755</v>
      </c>
      <c r="AQ21" s="157">
        <f t="shared" si="32"/>
        <v>0.56658857702200172</v>
      </c>
      <c r="AR21" s="157">
        <f t="shared" si="32"/>
        <v>0.7938138841645116</v>
      </c>
      <c r="AS21" s="157">
        <f t="shared" si="32"/>
        <v>0.52054269477021697</v>
      </c>
      <c r="AT21" s="157">
        <f t="shared" si="32"/>
        <v>0.51588347631935783</v>
      </c>
      <c r="AU21" s="157">
        <f t="shared" si="22"/>
        <v>0.57756920470374995</v>
      </c>
      <c r="AV21" s="157">
        <f t="shared" si="22"/>
        <v>0.55528368459031718</v>
      </c>
      <c r="AW21" s="157">
        <f t="shared" si="22"/>
        <v>0.84596143295086201</v>
      </c>
      <c r="AX21" s="157">
        <f t="shared" si="22"/>
        <v>0.54347464013767288</v>
      </c>
      <c r="AY21" s="157">
        <f t="shared" si="22"/>
        <v>0.57649631008553326</v>
      </c>
      <c r="AZ21" s="157">
        <f t="shared" si="22"/>
        <v>0.53771528547733172</v>
      </c>
      <c r="BA21" s="157">
        <f t="shared" si="22"/>
        <v>0.69084114513812245</v>
      </c>
      <c r="BB21" s="157">
        <f t="shared" si="13"/>
        <v>0.64443574413807492</v>
      </c>
      <c r="BC21" s="157">
        <f t="shared" si="14"/>
        <v>0.7859016054146708</v>
      </c>
      <c r="BD21" s="157">
        <f t="shared" si="15"/>
        <v>0.78225998489817306</v>
      </c>
      <c r="BE21" s="297" t="str">
        <f>IF(AL21="","",(AL21/R21)*10)</f>
        <v/>
      </c>
      <c r="BF21" s="52" t="str">
        <f t="shared" si="16"/>
        <v/>
      </c>
      <c r="BH21" s="105"/>
      <c r="BI21" s="105"/>
    </row>
    <row r="22" spans="1:61" ht="20.100000000000001" customHeight="1">
      <c r="A22" s="121" t="s">
        <v>86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N22" si="40">SUM(E13:E15)</f>
        <v>431446.86999999988</v>
      </c>
      <c r="F22" s="154">
        <f t="shared" si="40"/>
        <v>682723.02999999991</v>
      </c>
      <c r="G22" s="154">
        <f t="shared" si="40"/>
        <v>626913.08999999985</v>
      </c>
      <c r="H22" s="154">
        <f t="shared" si="40"/>
        <v>458823.13999999961</v>
      </c>
      <c r="I22" s="154">
        <f t="shared" si="40"/>
        <v>516420.31999999972</v>
      </c>
      <c r="J22" s="154">
        <f t="shared" si="40"/>
        <v>514480.41000000003</v>
      </c>
      <c r="K22" s="154">
        <f t="shared" si="40"/>
        <v>823375.22000000055</v>
      </c>
      <c r="L22" s="154">
        <f t="shared" si="40"/>
        <v>766069.49</v>
      </c>
      <c r="M22" s="154">
        <f t="shared" si="40"/>
        <v>684091.10999999964</v>
      </c>
      <c r="N22" s="154">
        <f t="shared" si="40"/>
        <v>752818.34999999928</v>
      </c>
      <c r="O22" s="154">
        <f t="shared" ref="O22" si="41">SUM(O13:O15)</f>
        <v>716410.84000000008</v>
      </c>
      <c r="P22" s="154">
        <f>IF(P15="","",SUM(P13:P15))</f>
        <v>484398.74999999988</v>
      </c>
      <c r="Q22" s="154">
        <f t="shared" ref="Q22:R22" si="42">IF(Q15="","",SUM(Q13:Q15))</f>
        <v>538174.56000000006</v>
      </c>
      <c r="R22" s="154" t="str">
        <f t="shared" si="42"/>
        <v/>
      </c>
      <c r="S22" s="52" t="str">
        <f t="shared" si="17"/>
        <v/>
      </c>
      <c r="U22" s="109" t="s">
        <v>86</v>
      </c>
      <c r="V22" s="19">
        <f>SUM(V13:V15)</f>
        <v>25135.716000000004</v>
      </c>
      <c r="W22" s="154">
        <f t="shared" ref="W22" si="43">SUM(W13:W15)</f>
        <v>23908.640999999996</v>
      </c>
      <c r="X22" s="154">
        <f>SUM(X13:X15)</f>
        <v>23069.980999999996</v>
      </c>
      <c r="Y22" s="154">
        <f t="shared" ref="Y22:AH22" si="44">SUM(Y13:Y15)</f>
        <v>32504.29800000001</v>
      </c>
      <c r="Z22" s="154">
        <f t="shared" si="44"/>
        <v>33772.178999999996</v>
      </c>
      <c r="AA22" s="154">
        <f t="shared" si="44"/>
        <v>31879.368999999995</v>
      </c>
      <c r="AB22" s="154">
        <f t="shared" si="44"/>
        <v>27356.271000000008</v>
      </c>
      <c r="AC22" s="154">
        <f t="shared" si="44"/>
        <v>32668.917000000012</v>
      </c>
      <c r="AD22" s="154">
        <f t="shared" si="44"/>
        <v>41788.728000000003</v>
      </c>
      <c r="AE22" s="154">
        <f t="shared" si="44"/>
        <v>42542.01</v>
      </c>
      <c r="AF22" s="154">
        <f t="shared" si="44"/>
        <v>45356.519000000008</v>
      </c>
      <c r="AG22" s="154">
        <f t="shared" si="44"/>
        <v>41128.285999999993</v>
      </c>
      <c r="AH22" s="154">
        <f t="shared" si="44"/>
        <v>52942.623999999996</v>
      </c>
      <c r="AI22" s="154">
        <f t="shared" ref="AI22" si="45">SUM(AI13:AI15)</f>
        <v>49486.405000000006</v>
      </c>
      <c r="AJ22" s="154">
        <f>IF(AJ15="","",SUM(AJ13:AJ15))</f>
        <v>39189.25700000002</v>
      </c>
      <c r="AK22" s="154">
        <f t="shared" ref="AK22:AL22" si="46">IF(AK15="","",SUM(AK13:AK15))</f>
        <v>45564.635000000009</v>
      </c>
      <c r="AL22" s="154" t="str">
        <f t="shared" si="46"/>
        <v/>
      </c>
      <c r="AM22" s="52" t="str">
        <f t="shared" si="18"/>
        <v/>
      </c>
      <c r="AO22" s="125">
        <f t="shared" si="20"/>
        <v>0.49145504558914899</v>
      </c>
      <c r="AP22" s="157">
        <f t="shared" si="20"/>
        <v>0.48945196647429901</v>
      </c>
      <c r="AQ22" s="157">
        <f t="shared" si="32"/>
        <v>0.72415411933385454</v>
      </c>
      <c r="AR22" s="157">
        <f t="shared" si="32"/>
        <v>0.75337892705074017</v>
      </c>
      <c r="AS22" s="157">
        <f t="shared" si="32"/>
        <v>0.49466881174346788</v>
      </c>
      <c r="AT22" s="157">
        <f t="shared" si="32"/>
        <v>0.50851337304186772</v>
      </c>
      <c r="AU22" s="157">
        <f t="shared" si="22"/>
        <v>0.59622692525926291</v>
      </c>
      <c r="AV22" s="157">
        <f t="shared" si="22"/>
        <v>0.63260324458185591</v>
      </c>
      <c r="AW22" s="157">
        <f t="shared" si="22"/>
        <v>0.8122511020390456</v>
      </c>
      <c r="AX22" s="157">
        <f t="shared" si="22"/>
        <v>0.5166782891523013</v>
      </c>
      <c r="AY22" s="157">
        <f t="shared" si="22"/>
        <v>0.59206794673417951</v>
      </c>
      <c r="AZ22" s="157">
        <f t="shared" si="22"/>
        <v>0.60121064868099239</v>
      </c>
      <c r="BA22" s="157">
        <f t="shared" si="22"/>
        <v>0.70325894686281276</v>
      </c>
      <c r="BB22" s="157">
        <f t="shared" si="13"/>
        <v>0.69075455363014893</v>
      </c>
      <c r="BC22" s="157">
        <f t="shared" si="14"/>
        <v>0.80902886310090671</v>
      </c>
      <c r="BD22" s="157">
        <f t="shared" si="15"/>
        <v>0.84665159572016935</v>
      </c>
      <c r="BE22" s="297" t="str">
        <f t="shared" ref="BE22:BE23" si="47">IF(AL22="","",(AL22/R22)*10)</f>
        <v/>
      </c>
      <c r="BF22" s="52" t="str">
        <f t="shared" si="16"/>
        <v/>
      </c>
      <c r="BH22" s="105"/>
      <c r="BI22" s="105"/>
    </row>
    <row r="23" spans="1:61" ht="20.100000000000001" customHeight="1" thickBot="1">
      <c r="A23" s="122" t="s">
        <v>87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N23" si="48">SUM(E16:E18)</f>
        <v>486713.37999999966</v>
      </c>
      <c r="F23" s="155">
        <f t="shared" si="48"/>
        <v>616515.64000000025</v>
      </c>
      <c r="G23" s="155">
        <f t="shared" si="48"/>
        <v>416852.43999999983</v>
      </c>
      <c r="H23" s="155">
        <f t="shared" si="48"/>
        <v>460289.7799999998</v>
      </c>
      <c r="I23" s="155">
        <f t="shared" si="48"/>
        <v>457022.28999999969</v>
      </c>
      <c r="J23" s="155">
        <f t="shared" si="48"/>
        <v>688917.43</v>
      </c>
      <c r="K23" s="155">
        <f t="shared" si="48"/>
        <v>739760.91000000038</v>
      </c>
      <c r="L23" s="155">
        <f t="shared" si="48"/>
        <v>696889.35999999987</v>
      </c>
      <c r="M23" s="155">
        <f t="shared" si="48"/>
        <v>681593.02000000014</v>
      </c>
      <c r="N23" s="155">
        <f t="shared" si="48"/>
        <v>832945.81000000052</v>
      </c>
      <c r="O23" s="155">
        <f t="shared" ref="O23" si="49">SUM(O16:O18)</f>
        <v>546027.48999999929</v>
      </c>
      <c r="P23" s="155">
        <f>IF(P18="","",SUM(P16:P18))</f>
        <v>511434.06999999948</v>
      </c>
      <c r="Q23" s="155">
        <f t="shared" ref="Q23:R23" si="50">IF(Q18="","",SUM(Q16:Q18))</f>
        <v>596793.98999999941</v>
      </c>
      <c r="R23" s="155" t="str">
        <f t="shared" si="50"/>
        <v/>
      </c>
      <c r="S23" s="55" t="str">
        <f t="shared" si="17"/>
        <v/>
      </c>
      <c r="U23" s="110" t="s">
        <v>87</v>
      </c>
      <c r="V23" s="21">
        <f>SUM(V16:V18)</f>
        <v>26148.870999999992</v>
      </c>
      <c r="W23" s="155">
        <f t="shared" ref="W23" si="51">SUM(W16:W18)</f>
        <v>24824.359</v>
      </c>
      <c r="X23" s="155">
        <f>SUM(X16:X18)</f>
        <v>25786.902000000006</v>
      </c>
      <c r="Y23" s="155">
        <f t="shared" ref="Y23:AH23" si="52">SUM(Y16:Y18)</f>
        <v>34340.337000000007</v>
      </c>
      <c r="Z23" s="155">
        <f t="shared" si="52"/>
        <v>38207.429000000004</v>
      </c>
      <c r="AA23" s="155">
        <f t="shared" si="52"/>
        <v>28571.173999999999</v>
      </c>
      <c r="AB23" s="155">
        <f t="shared" si="52"/>
        <v>33006.81</v>
      </c>
      <c r="AC23" s="155">
        <f t="shared" si="52"/>
        <v>39040.758000000002</v>
      </c>
      <c r="AD23" s="155">
        <f t="shared" si="52"/>
        <v>48079.73</v>
      </c>
      <c r="AE23" s="155">
        <f t="shared" si="52"/>
        <v>49572.105999999992</v>
      </c>
      <c r="AF23" s="155">
        <f t="shared" si="52"/>
        <v>43376.988000000005</v>
      </c>
      <c r="AG23" s="155">
        <f t="shared" si="52"/>
        <v>47123.987000000023</v>
      </c>
      <c r="AH23" s="155">
        <f t="shared" si="52"/>
        <v>58636.54</v>
      </c>
      <c r="AI23" s="155">
        <f t="shared" ref="AI23" si="53">SUM(AI16:AI18)</f>
        <v>41479.065000000002</v>
      </c>
      <c r="AJ23" s="155">
        <f>IF(AJ18="","",SUM(AJ16:AJ18))</f>
        <v>42316.526999999987</v>
      </c>
      <c r="AK23" s="155">
        <f t="shared" ref="AK23:AL23" si="54">IF(AK18="","",SUM(AK16:AK18))</f>
        <v>46219.495999999977</v>
      </c>
      <c r="AL23" s="155" t="str">
        <f t="shared" si="54"/>
        <v/>
      </c>
      <c r="AM23" s="55" t="str">
        <f t="shared" si="18"/>
        <v/>
      </c>
      <c r="AO23" s="126">
        <f t="shared" si="20"/>
        <v>0.55445366590058986</v>
      </c>
      <c r="AP23" s="158">
        <f t="shared" si="20"/>
        <v>0.58274025510480154</v>
      </c>
      <c r="AQ23" s="158">
        <f t="shared" ref="AQ23:BA23" si="55">IF(AQ18="","",(X23/D23)*10)</f>
        <v>0.91766659206541912</v>
      </c>
      <c r="AR23" s="158">
        <f t="shared" si="55"/>
        <v>0.70555563933746857</v>
      </c>
      <c r="AS23" s="158">
        <f t="shared" si="55"/>
        <v>0.61973170704963765</v>
      </c>
      <c r="AT23" s="158">
        <f t="shared" si="55"/>
        <v>0.68540258514499786</v>
      </c>
      <c r="AU23" s="158">
        <f t="shared" si="55"/>
        <v>0.71708761380711117</v>
      </c>
      <c r="AV23" s="158">
        <f t="shared" si="55"/>
        <v>0.85424187953721087</v>
      </c>
      <c r="AW23" s="158">
        <f t="shared" si="55"/>
        <v>0.69790264995908136</v>
      </c>
      <c r="AX23" s="158">
        <f t="shared" si="55"/>
        <v>0.67010983318921202</v>
      </c>
      <c r="AY23" s="158">
        <f t="shared" si="55"/>
        <v>0.62243722590340611</v>
      </c>
      <c r="AZ23" s="158">
        <f t="shared" si="55"/>
        <v>0.69138012886340905</v>
      </c>
      <c r="BA23" s="158">
        <f t="shared" si="55"/>
        <v>0.70396584382842342</v>
      </c>
      <c r="BB23" s="158">
        <f t="shared" ref="BB23" si="56">IF(BB18="","",(AI23/O23)*10)</f>
        <v>0.75965158823780199</v>
      </c>
      <c r="BC23" s="158">
        <f t="shared" ref="BC23" si="57">IF(BC18="","",(AJ23/P23)*10)</f>
        <v>0.82740922989350374</v>
      </c>
      <c r="BD23" s="158">
        <f t="shared" ref="BD23" si="58">IF(BD18="","",(AK23/Q23)*10)</f>
        <v>0.77446316106501045</v>
      </c>
      <c r="BE23" s="298" t="str">
        <f t="shared" si="47"/>
        <v/>
      </c>
      <c r="BF23" s="55" t="str">
        <f t="shared" si="16"/>
        <v/>
      </c>
      <c r="BH23" s="105"/>
      <c r="BI23" s="105"/>
    </row>
    <row r="24" spans="1:61">
      <c r="J24" s="119"/>
      <c r="K24" s="119"/>
      <c r="L24" s="119"/>
      <c r="M24" s="119"/>
      <c r="N24" s="119"/>
      <c r="O24" s="119"/>
      <c r="P24" s="119"/>
      <c r="Q24" s="119"/>
      <c r="U24" s="119">
        <f>SUM(V7:V18)</f>
        <v>89493.365000000005</v>
      </c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BH24" s="105"/>
      <c r="BI24" s="105"/>
    </row>
    <row r="25" spans="1:61" ht="15.75" thickBot="1">
      <c r="S25" s="205" t="s">
        <v>1</v>
      </c>
      <c r="AM25" s="284">
        <v>1000</v>
      </c>
      <c r="BF25" s="284" t="s">
        <v>46</v>
      </c>
      <c r="BH25" s="105"/>
      <c r="BI25" s="105"/>
    </row>
    <row r="26" spans="1:61" ht="20.100000000000001" customHeight="1">
      <c r="A26" s="420" t="s">
        <v>2</v>
      </c>
      <c r="B26" s="455" t="s">
        <v>70</v>
      </c>
      <c r="C26" s="450"/>
      <c r="D26" s="450"/>
      <c r="E26" s="450"/>
      <c r="F26" s="450"/>
      <c r="G26" s="450"/>
      <c r="H26" s="450"/>
      <c r="I26" s="450"/>
      <c r="J26" s="450"/>
      <c r="K26" s="450"/>
      <c r="L26" s="450"/>
      <c r="M26" s="450"/>
      <c r="N26" s="450"/>
      <c r="O26" s="450"/>
      <c r="P26" s="450"/>
      <c r="Q26" s="450"/>
      <c r="R26" s="451"/>
      <c r="S26" s="458" t="str">
        <f>S4</f>
        <v>D       2026/2025</v>
      </c>
      <c r="U26" s="456" t="s">
        <v>3</v>
      </c>
      <c r="V26" s="449" t="s">
        <v>70</v>
      </c>
      <c r="W26" s="450"/>
      <c r="X26" s="450"/>
      <c r="Y26" s="450"/>
      <c r="Z26" s="450"/>
      <c r="AA26" s="450"/>
      <c r="AB26" s="450"/>
      <c r="AC26" s="450"/>
      <c r="AD26" s="450"/>
      <c r="AE26" s="450"/>
      <c r="AF26" s="450"/>
      <c r="AG26" s="450"/>
      <c r="AH26" s="450"/>
      <c r="AI26" s="450"/>
      <c r="AJ26" s="450"/>
      <c r="AK26" s="450"/>
      <c r="AL26" s="451"/>
      <c r="AM26" s="458" t="str">
        <f>S26</f>
        <v>D       2026/2025</v>
      </c>
      <c r="AO26" s="449" t="s">
        <v>70</v>
      </c>
      <c r="AP26" s="450"/>
      <c r="AQ26" s="450"/>
      <c r="AR26" s="450"/>
      <c r="AS26" s="450"/>
      <c r="AT26" s="450"/>
      <c r="AU26" s="450"/>
      <c r="AV26" s="450"/>
      <c r="AW26" s="450"/>
      <c r="AX26" s="450"/>
      <c r="AY26" s="450"/>
      <c r="AZ26" s="450"/>
      <c r="BA26" s="450"/>
      <c r="BB26" s="450"/>
      <c r="BC26" s="450"/>
      <c r="BD26" s="450"/>
      <c r="BE26" s="451"/>
      <c r="BF26" s="458" t="str">
        <f>AM26</f>
        <v>D       2026/2025</v>
      </c>
      <c r="BH26" s="105"/>
      <c r="BI26" s="105"/>
    </row>
    <row r="27" spans="1:61" ht="20.100000000000001" customHeight="1" thickBot="1">
      <c r="A27" s="454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5">
        <v>2024</v>
      </c>
      <c r="Q27" s="135">
        <v>2025</v>
      </c>
      <c r="R27" s="133">
        <v>2026</v>
      </c>
      <c r="S27" s="459"/>
      <c r="U27" s="457"/>
      <c r="V27" s="25">
        <v>2010</v>
      </c>
      <c r="W27" s="135">
        <v>2011</v>
      </c>
      <c r="X27" s="135">
        <v>2012</v>
      </c>
      <c r="Y27" s="135">
        <v>2013</v>
      </c>
      <c r="Z27" s="135">
        <v>2014</v>
      </c>
      <c r="AA27" s="135">
        <v>2015</v>
      </c>
      <c r="AB27" s="135">
        <v>2016</v>
      </c>
      <c r="AC27" s="135">
        <v>2017</v>
      </c>
      <c r="AD27" s="135">
        <v>2018</v>
      </c>
      <c r="AE27" s="135">
        <v>2019</v>
      </c>
      <c r="AF27" s="135">
        <v>2020</v>
      </c>
      <c r="AG27" s="135">
        <v>2021</v>
      </c>
      <c r="AH27" s="135">
        <v>2022</v>
      </c>
      <c r="AI27" s="135">
        <v>2023</v>
      </c>
      <c r="AJ27" s="135">
        <v>2024</v>
      </c>
      <c r="AK27" s="135">
        <v>2025</v>
      </c>
      <c r="AL27" s="133">
        <v>2026</v>
      </c>
      <c r="AM27" s="459"/>
      <c r="AO27" s="25">
        <v>2010</v>
      </c>
      <c r="AP27" s="135">
        <v>2011</v>
      </c>
      <c r="AQ27" s="135">
        <v>2012</v>
      </c>
      <c r="AR27" s="135">
        <v>2013</v>
      </c>
      <c r="AS27" s="135">
        <v>2014</v>
      </c>
      <c r="AT27" s="135">
        <v>2015</v>
      </c>
      <c r="AU27" s="135">
        <v>2016</v>
      </c>
      <c r="AV27" s="135">
        <v>2017</v>
      </c>
      <c r="AW27" s="262">
        <v>2018</v>
      </c>
      <c r="AX27" s="135">
        <v>2019</v>
      </c>
      <c r="AY27" s="135">
        <v>2020</v>
      </c>
      <c r="AZ27" s="135">
        <v>2021</v>
      </c>
      <c r="BA27" s="135">
        <v>2022</v>
      </c>
      <c r="BB27" s="135">
        <v>2023</v>
      </c>
      <c r="BC27" s="176">
        <v>2024</v>
      </c>
      <c r="BD27" s="135">
        <v>2025</v>
      </c>
      <c r="BE27" s="263">
        <v>2026</v>
      </c>
      <c r="BF27" s="459"/>
      <c r="BH27" s="105"/>
      <c r="BI27" s="105"/>
    </row>
    <row r="28" spans="1:61" ht="3" customHeight="1" thickBot="1">
      <c r="A28" s="286" t="s">
        <v>88</v>
      </c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9"/>
      <c r="U28" s="286"/>
      <c r="V28" s="288">
        <v>2010</v>
      </c>
      <c r="W28" s="288">
        <v>2011</v>
      </c>
      <c r="X28" s="288">
        <v>2012</v>
      </c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9"/>
      <c r="AO28" s="285"/>
      <c r="AP28" s="285"/>
      <c r="AQ28" s="285"/>
      <c r="AR28" s="285"/>
      <c r="AS28" s="285"/>
      <c r="AT28" s="285"/>
      <c r="AU28" s="285"/>
      <c r="AV28" s="285"/>
      <c r="AW28" s="285"/>
      <c r="AX28" s="285"/>
      <c r="AY28" s="285"/>
      <c r="AZ28" s="285"/>
      <c r="BA28" s="285"/>
      <c r="BB28" s="285"/>
      <c r="BC28" s="285"/>
      <c r="BD28" s="285"/>
      <c r="BE28" s="285"/>
      <c r="BF28" s="287"/>
      <c r="BH28" s="105"/>
      <c r="BI28" s="105"/>
    </row>
    <row r="29" spans="1:61" ht="20.100000000000001" customHeight="1">
      <c r="A29" s="120" t="s">
        <v>72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53">
        <v>210592.18</v>
      </c>
      <c r="P29" s="153">
        <v>144226.97</v>
      </c>
      <c r="Q29" s="153">
        <v>156286.95999999988</v>
      </c>
      <c r="R29" s="112">
        <v>165290.69999999998</v>
      </c>
      <c r="S29" s="61">
        <f>IF(R29="","",(R29-Q29)/Q29)</f>
        <v>5.7610308627156832E-2</v>
      </c>
      <c r="U29" s="109" t="s">
        <v>72</v>
      </c>
      <c r="V29" s="39">
        <v>5016.9969999999994</v>
      </c>
      <c r="W29" s="153">
        <v>5270.674</v>
      </c>
      <c r="X29" s="153">
        <v>5254.5140000000001</v>
      </c>
      <c r="Y29" s="153">
        <v>8076.4090000000024</v>
      </c>
      <c r="Z29" s="153">
        <v>9156.59</v>
      </c>
      <c r="AA29" s="153">
        <v>7918.5499999999993</v>
      </c>
      <c r="AB29" s="153">
        <v>7480.9960000000019</v>
      </c>
      <c r="AC29" s="153">
        <v>9138.478000000001</v>
      </c>
      <c r="AD29" s="153">
        <v>8324.8559999999998</v>
      </c>
      <c r="AE29" s="153">
        <v>11927.749</v>
      </c>
      <c r="AF29" s="153">
        <v>14184.973999999998</v>
      </c>
      <c r="AG29" s="153">
        <v>11496.755999999994</v>
      </c>
      <c r="AH29" s="153">
        <v>12141.410000000002</v>
      </c>
      <c r="AI29" s="153">
        <v>14522.108000000002</v>
      </c>
      <c r="AJ29" s="153">
        <v>9776.6340000000037</v>
      </c>
      <c r="AK29" s="153">
        <v>11769.335000000006</v>
      </c>
      <c r="AL29" s="112">
        <v>11526.991999999998</v>
      </c>
      <c r="AM29" s="61">
        <f>IF(AL29="","",(AL29-AK29)/AK29)</f>
        <v>-2.0591052935446896E-2</v>
      </c>
      <c r="AO29" s="124">
        <f t="shared" ref="AO29:AO38" si="59">(V29/B29)*10</f>
        <v>0.44749494995804673</v>
      </c>
      <c r="AP29" s="156">
        <f t="shared" ref="AP29:AP38" si="60">(W29/C29)*10</f>
        <v>0.42199049962249885</v>
      </c>
      <c r="AQ29" s="156">
        <f t="shared" ref="AQ29:AQ38" si="61">(X29/D29)*10</f>
        <v>0.47202259593859536</v>
      </c>
      <c r="AR29" s="156">
        <f t="shared" ref="AR29:AR38" si="62">(Y29/E29)*10</f>
        <v>0.8081632158864277</v>
      </c>
      <c r="AS29" s="156">
        <f t="shared" ref="AS29:AS38" si="63">(Z29/F29)*10</f>
        <v>0.50550044106984959</v>
      </c>
      <c r="AT29" s="156">
        <f t="shared" ref="AT29:AT38" si="64">(AA29/G29)*10</f>
        <v>0.47895812371298058</v>
      </c>
      <c r="AU29" s="156">
        <f t="shared" ref="AU29:AU38" si="65">(AB29/H29)*10</f>
        <v>0.58749022877813117</v>
      </c>
      <c r="AV29" s="156">
        <f t="shared" ref="AV29:AV38" si="66">(AC29/I29)*10</f>
        <v>0.55261592323817688</v>
      </c>
      <c r="AW29" s="156">
        <f t="shared" ref="AW29:AW38" si="67">(AD29/J29)*10</f>
        <v>0.77172992674881657</v>
      </c>
      <c r="AX29" s="156">
        <f t="shared" ref="AX29:AX38" si="68">(AE29/K29)*10</f>
        <v>0.59323467465978674</v>
      </c>
      <c r="AY29" s="156">
        <f t="shared" ref="AY29:AY38" si="69">(AF29/L29)*10</f>
        <v>0.61384805672702092</v>
      </c>
      <c r="AZ29" s="156">
        <f t="shared" ref="AZ29:AZ38" si="70">(AG29/M29)*10</f>
        <v>0.53656597117584959</v>
      </c>
      <c r="BA29" s="156">
        <f t="shared" ref="BA29:BA38" si="71">(AH29/N29)*10</f>
        <v>0.64128226769950125</v>
      </c>
      <c r="BB29" s="156">
        <f t="shared" ref="BB29:BB38" si="72">(AI29/O29)*10</f>
        <v>0.68958439007564309</v>
      </c>
      <c r="BC29" s="156">
        <f t="shared" ref="BC29:BC38" si="73">(AJ29/P29)*10</f>
        <v>0.67786447985421894</v>
      </c>
      <c r="BD29" s="156">
        <f t="shared" ref="BD29:BD38" si="74">(AK29/Q29)*10</f>
        <v>0.75305930833896928</v>
      </c>
      <c r="BE29" s="156">
        <f>(AL29/R29)*10</f>
        <v>0.69737692441256516</v>
      </c>
      <c r="BF29" s="61">
        <f t="shared" ref="BF29:BF45" si="75">IF(BE29="","",(BE29-BD29)/BD29)</f>
        <v>-7.3941565172633394E-2</v>
      </c>
      <c r="BH29" s="105"/>
      <c r="BI29" s="105"/>
    </row>
    <row r="30" spans="1:61" ht="20.100000000000001" customHeight="1">
      <c r="A30" s="121" t="s">
        <v>73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54">
        <v>254936.74999999994</v>
      </c>
      <c r="P30" s="154">
        <v>163816.97999999995</v>
      </c>
      <c r="Q30" s="154">
        <v>176976.29999999978</v>
      </c>
      <c r="R30" s="119"/>
      <c r="S30" s="52" t="str">
        <f t="shared" ref="S30:S45" si="76">IF(R30="","",(R30-Q30)/Q30)</f>
        <v/>
      </c>
      <c r="U30" s="109" t="s">
        <v>73</v>
      </c>
      <c r="V30" s="19">
        <v>4768.4190000000008</v>
      </c>
      <c r="W30" s="154">
        <v>5015.1330000000007</v>
      </c>
      <c r="X30" s="154">
        <v>4911.1499999999996</v>
      </c>
      <c r="Y30" s="154">
        <v>7549.5049999999992</v>
      </c>
      <c r="Z30" s="154">
        <v>9045.7329999999984</v>
      </c>
      <c r="AA30" s="154">
        <v>9256.7200000000012</v>
      </c>
      <c r="AB30" s="154">
        <v>8296.7439999999988</v>
      </c>
      <c r="AC30" s="154">
        <v>9856.137999999999</v>
      </c>
      <c r="AD30" s="154">
        <v>9306.1540000000005</v>
      </c>
      <c r="AE30" s="154">
        <v>13709.666999999996</v>
      </c>
      <c r="AF30" s="154">
        <v>12449.267000000005</v>
      </c>
      <c r="AG30" s="154">
        <v>12684.448000000004</v>
      </c>
      <c r="AH30" s="154">
        <v>16621.906999999996</v>
      </c>
      <c r="AI30" s="154">
        <v>15950.190999999999</v>
      </c>
      <c r="AJ30" s="154">
        <v>11404.307000000001</v>
      </c>
      <c r="AK30" s="154">
        <v>11650.797999999995</v>
      </c>
      <c r="AL30" s="119"/>
      <c r="AM30" s="52" t="str">
        <f t="shared" ref="AM30:AM45" si="77">IF(AL30="","",(AL30-AK30)/AK30)</f>
        <v/>
      </c>
      <c r="AO30" s="125">
        <f t="shared" si="59"/>
        <v>0.46047109354109889</v>
      </c>
      <c r="AP30" s="157">
        <f t="shared" si="60"/>
        <v>0.45757226895448566</v>
      </c>
      <c r="AQ30" s="157">
        <f t="shared" si="61"/>
        <v>0.5419617422671561</v>
      </c>
      <c r="AR30" s="157">
        <f t="shared" si="62"/>
        <v>0.82888642292733761</v>
      </c>
      <c r="AS30" s="157">
        <f t="shared" si="63"/>
        <v>0.50636300335303253</v>
      </c>
      <c r="AT30" s="157">
        <f t="shared" si="64"/>
        <v>0.48905442795728249</v>
      </c>
      <c r="AU30" s="157">
        <f t="shared" si="65"/>
        <v>0.51556937685642856</v>
      </c>
      <c r="AV30" s="157">
        <f t="shared" si="66"/>
        <v>0.54755948056577153</v>
      </c>
      <c r="AW30" s="157">
        <f t="shared" si="67"/>
        <v>0.92171330852361721</v>
      </c>
      <c r="AX30" s="157">
        <f t="shared" si="68"/>
        <v>0.57411865515950256</v>
      </c>
      <c r="AY30" s="157">
        <f t="shared" si="69"/>
        <v>0.6218671970115851</v>
      </c>
      <c r="AZ30" s="157">
        <f t="shared" si="70"/>
        <v>0.49425784549142993</v>
      </c>
      <c r="BA30" s="157">
        <f t="shared" si="71"/>
        <v>0.62654318974990453</v>
      </c>
      <c r="BB30" s="157">
        <f t="shared" si="72"/>
        <v>0.62565287272235182</v>
      </c>
      <c r="BC30" s="157">
        <f t="shared" si="73"/>
        <v>0.69616147239437598</v>
      </c>
      <c r="BD30" s="157">
        <f t="shared" si="74"/>
        <v>0.65832532378629283</v>
      </c>
      <c r="BE30" s="157" t="str">
        <f>IF(AL30="","",(AL30/R30)*10)</f>
        <v/>
      </c>
      <c r="BF30" s="52" t="str">
        <f t="shared" si="75"/>
        <v/>
      </c>
      <c r="BH30" s="105"/>
      <c r="BI30" s="105"/>
    </row>
    <row r="31" spans="1:61" ht="20.100000000000001" customHeight="1">
      <c r="A31" s="121" t="s">
        <v>74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54">
        <v>307397.88</v>
      </c>
      <c r="P31" s="154">
        <v>152254.79</v>
      </c>
      <c r="Q31" s="154">
        <v>150190.68999999992</v>
      </c>
      <c r="R31" s="119"/>
      <c r="S31" s="52" t="str">
        <f t="shared" si="76"/>
        <v/>
      </c>
      <c r="U31" s="109" t="s">
        <v>74</v>
      </c>
      <c r="V31" s="19">
        <v>7424.4470000000001</v>
      </c>
      <c r="W31" s="154">
        <v>5510.3540000000003</v>
      </c>
      <c r="X31" s="154">
        <v>6830.2309999999961</v>
      </c>
      <c r="Y31" s="154">
        <v>7114.5390000000007</v>
      </c>
      <c r="Z31" s="154">
        <v>8082.2549999999983</v>
      </c>
      <c r="AA31" s="154">
        <v>8938.91</v>
      </c>
      <c r="AB31" s="154">
        <v>8489.652</v>
      </c>
      <c r="AC31" s="154">
        <v>9926.7349999999988</v>
      </c>
      <c r="AD31" s="154">
        <v>10260.373</v>
      </c>
      <c r="AE31" s="154">
        <v>11780.022999999999</v>
      </c>
      <c r="AF31" s="154">
        <v>12880.835000000003</v>
      </c>
      <c r="AG31" s="154">
        <v>17712.749</v>
      </c>
      <c r="AH31" s="154">
        <v>13728.199000000006</v>
      </c>
      <c r="AI31" s="154">
        <v>20045.862000000012</v>
      </c>
      <c r="AJ31" s="154">
        <v>12012.421000000002</v>
      </c>
      <c r="AK31" s="154">
        <v>11332.131000000005</v>
      </c>
      <c r="AL31" s="119"/>
      <c r="AM31" s="52" t="str">
        <f t="shared" si="77"/>
        <v/>
      </c>
      <c r="AO31" s="125">
        <f t="shared" si="59"/>
        <v>0.44241062088628053</v>
      </c>
      <c r="AP31" s="157">
        <f t="shared" si="60"/>
        <v>0.44000691509090828</v>
      </c>
      <c r="AQ31" s="157">
        <f t="shared" si="61"/>
        <v>0.50306153781226581</v>
      </c>
      <c r="AR31" s="157">
        <f t="shared" si="62"/>
        <v>0.908169034292719</v>
      </c>
      <c r="AS31" s="157">
        <f t="shared" si="63"/>
        <v>0.50798316681623246</v>
      </c>
      <c r="AT31" s="157">
        <f t="shared" si="64"/>
        <v>0.49726565111971294</v>
      </c>
      <c r="AU31" s="157">
        <f t="shared" si="65"/>
        <v>0.53652846921584385</v>
      </c>
      <c r="AV31" s="157">
        <f t="shared" si="66"/>
        <v>0.5373482716568041</v>
      </c>
      <c r="AW31" s="157">
        <f t="shared" si="67"/>
        <v>0.78173472362263119</v>
      </c>
      <c r="AX31" s="157">
        <f t="shared" si="68"/>
        <v>0.56172228676028879</v>
      </c>
      <c r="AY31" s="157">
        <f t="shared" si="69"/>
        <v>0.61636897129854362</v>
      </c>
      <c r="AZ31" s="157">
        <f t="shared" si="70"/>
        <v>0.51111633914897814</v>
      </c>
      <c r="BA31" s="157">
        <f t="shared" si="71"/>
        <v>0.69550200427620168</v>
      </c>
      <c r="BB31" s="157">
        <f t="shared" si="72"/>
        <v>0.65211451686003852</v>
      </c>
      <c r="BC31" s="157">
        <f t="shared" si="73"/>
        <v>0.78896834707137953</v>
      </c>
      <c r="BD31" s="157">
        <f t="shared" si="74"/>
        <v>0.75451620869442781</v>
      </c>
      <c r="BE31" s="157" t="str">
        <f t="shared" ref="BE31:BE40" si="78">IF(AL31="","",(AL31/R31)*10)</f>
        <v/>
      </c>
      <c r="BF31" s="52" t="str">
        <f t="shared" si="75"/>
        <v/>
      </c>
      <c r="BH31" s="105"/>
      <c r="BI31" s="105"/>
    </row>
    <row r="32" spans="1:61" ht="20.100000000000001" customHeight="1">
      <c r="A32" s="121" t="s">
        <v>75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54">
        <v>266098.18000000005</v>
      </c>
      <c r="P32" s="154">
        <v>162872.00000000003</v>
      </c>
      <c r="Q32" s="154">
        <v>162635.3899999999</v>
      </c>
      <c r="R32" s="119"/>
      <c r="S32" s="52" t="str">
        <f t="shared" si="76"/>
        <v/>
      </c>
      <c r="U32" s="109" t="s">
        <v>75</v>
      </c>
      <c r="V32" s="19">
        <v>6997.9059999999999</v>
      </c>
      <c r="W32" s="154">
        <v>5641.7790000000005</v>
      </c>
      <c r="X32" s="154">
        <v>6955.6630000000014</v>
      </c>
      <c r="Y32" s="154">
        <v>8794.5019999999968</v>
      </c>
      <c r="Z32" s="154">
        <v>7652.6419999999989</v>
      </c>
      <c r="AA32" s="154">
        <v>8505.6460000000006</v>
      </c>
      <c r="AB32" s="154">
        <v>6662.3990000000013</v>
      </c>
      <c r="AC32" s="154">
        <v>10370.893000000004</v>
      </c>
      <c r="AD32" s="154">
        <v>11386.056</v>
      </c>
      <c r="AE32" s="154">
        <v>12901.989000000001</v>
      </c>
      <c r="AF32" s="154">
        <v>14090.422</v>
      </c>
      <c r="AG32" s="154">
        <v>12972.172999999997</v>
      </c>
      <c r="AH32" s="154">
        <v>15175.933000000003</v>
      </c>
      <c r="AI32" s="154">
        <v>16823.397999999997</v>
      </c>
      <c r="AJ32" s="154">
        <v>12183.119000000001</v>
      </c>
      <c r="AK32" s="154">
        <v>11911.394</v>
      </c>
      <c r="AL32" s="119"/>
      <c r="AM32" s="52" t="str">
        <f t="shared" si="77"/>
        <v/>
      </c>
      <c r="AO32" s="125">
        <f t="shared" si="59"/>
        <v>0.4117380456536428</v>
      </c>
      <c r="AP32" s="157">
        <f t="shared" si="60"/>
        <v>0.45017323810756427</v>
      </c>
      <c r="AQ32" s="157">
        <f t="shared" si="61"/>
        <v>0.53052169146380823</v>
      </c>
      <c r="AR32" s="157">
        <f t="shared" si="62"/>
        <v>0.79315079340313666</v>
      </c>
      <c r="AS32" s="157">
        <f t="shared" si="63"/>
        <v>0.54920904241465762</v>
      </c>
      <c r="AT32" s="157">
        <f t="shared" si="64"/>
        <v>0.49231320433642595</v>
      </c>
      <c r="AU32" s="157">
        <f t="shared" si="65"/>
        <v>0.55148844538658548</v>
      </c>
      <c r="AV32" s="157">
        <f t="shared" si="66"/>
        <v>0.52949059732220316</v>
      </c>
      <c r="AW32" s="157">
        <f t="shared" si="67"/>
        <v>0.75728905420077208</v>
      </c>
      <c r="AX32" s="157">
        <f t="shared" si="68"/>
        <v>0.52733538616375741</v>
      </c>
      <c r="AY32" s="157">
        <f t="shared" si="69"/>
        <v>0.60476032121983347</v>
      </c>
      <c r="AZ32" s="157">
        <f t="shared" si="70"/>
        <v>0.54429927333323636</v>
      </c>
      <c r="BA32" s="157">
        <f t="shared" si="71"/>
        <v>0.72663491662813884</v>
      </c>
      <c r="BB32" s="157">
        <f t="shared" si="72"/>
        <v>0.63222521852648494</v>
      </c>
      <c r="BC32" s="157">
        <f t="shared" si="73"/>
        <v>0.74801801414607783</v>
      </c>
      <c r="BD32" s="157">
        <f t="shared" si="74"/>
        <v>0.73239864951902589</v>
      </c>
      <c r="BE32" s="157" t="str">
        <f t="shared" si="78"/>
        <v/>
      </c>
      <c r="BF32" s="52" t="str">
        <f t="shared" si="75"/>
        <v/>
      </c>
      <c r="BH32" s="105"/>
      <c r="BI32" s="105"/>
    </row>
    <row r="33" spans="1:61" ht="20.100000000000001" customHeight="1">
      <c r="A33" s="121" t="s">
        <v>76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54">
        <v>165042.3800000003</v>
      </c>
      <c r="Q33" s="154">
        <v>163431.92999999996</v>
      </c>
      <c r="R33" s="119"/>
      <c r="S33" s="52" t="str">
        <f t="shared" si="76"/>
        <v/>
      </c>
      <c r="U33" s="109" t="s">
        <v>76</v>
      </c>
      <c r="V33" s="19">
        <v>5233.5920000000015</v>
      </c>
      <c r="W33" s="154">
        <v>6774.5830000000024</v>
      </c>
      <c r="X33" s="154">
        <v>6184.9250000000011</v>
      </c>
      <c r="Y33" s="154">
        <v>12346.015000000001</v>
      </c>
      <c r="Z33" s="154">
        <v>9823.5429999999997</v>
      </c>
      <c r="AA33" s="154">
        <v>9567.4180000000015</v>
      </c>
      <c r="AB33" s="154">
        <v>8927.2699999999986</v>
      </c>
      <c r="AC33" s="154">
        <v>11110.941999999997</v>
      </c>
      <c r="AD33" s="154">
        <v>11997.332</v>
      </c>
      <c r="AE33" s="154">
        <v>12224.240000000003</v>
      </c>
      <c r="AF33" s="154">
        <v>10503.531999999996</v>
      </c>
      <c r="AG33" s="154">
        <v>13714.956999999997</v>
      </c>
      <c r="AH33" s="154">
        <v>20165.158999999996</v>
      </c>
      <c r="AI33" s="154">
        <v>18190.89599999999</v>
      </c>
      <c r="AJ33" s="154">
        <v>12209.923999999999</v>
      </c>
      <c r="AK33" s="154">
        <v>12706.673000000006</v>
      </c>
      <c r="AL33" s="119"/>
      <c r="AM33" s="52" t="str">
        <f t="shared" si="77"/>
        <v/>
      </c>
      <c r="AO33" s="125">
        <f t="shared" si="59"/>
        <v>0.49547514696423517</v>
      </c>
      <c r="AP33" s="157">
        <f t="shared" si="60"/>
        <v>0.46184732439637305</v>
      </c>
      <c r="AQ33" s="157">
        <f t="shared" si="61"/>
        <v>0.58455084732547036</v>
      </c>
      <c r="AR33" s="157">
        <f t="shared" si="62"/>
        <v>0.78769456194735565</v>
      </c>
      <c r="AS33" s="157">
        <f t="shared" si="63"/>
        <v>0.4740445861025222</v>
      </c>
      <c r="AT33" s="157">
        <f t="shared" si="64"/>
        <v>0.52641405214864356</v>
      </c>
      <c r="AU33" s="157">
        <f t="shared" si="65"/>
        <v>0.57203930554337168</v>
      </c>
      <c r="AV33" s="157">
        <f t="shared" si="66"/>
        <v>0.53330507840023977</v>
      </c>
      <c r="AW33" s="157">
        <f t="shared" si="67"/>
        <v>0.97449836694611214</v>
      </c>
      <c r="AX33" s="157">
        <f t="shared" si="68"/>
        <v>0.53612416504160132</v>
      </c>
      <c r="AY33" s="157">
        <f t="shared" si="69"/>
        <v>0.50677934421259097</v>
      </c>
      <c r="AZ33" s="157">
        <f t="shared" si="70"/>
        <v>0.50484087413609458</v>
      </c>
      <c r="BA33" s="157">
        <f t="shared" si="71"/>
        <v>0.67726572735313773</v>
      </c>
      <c r="BB33" s="157">
        <f t="shared" si="72"/>
        <v>0.66905395722428995</v>
      </c>
      <c r="BC33" s="157">
        <f t="shared" si="73"/>
        <v>0.7398053760494715</v>
      </c>
      <c r="BD33" s="157">
        <f t="shared" si="74"/>
        <v>0.77749023706689446</v>
      </c>
      <c r="BE33" s="157" t="str">
        <f t="shared" si="78"/>
        <v/>
      </c>
      <c r="BF33" s="52" t="str">
        <f t="shared" si="75"/>
        <v/>
      </c>
      <c r="BH33" s="105"/>
      <c r="BI33" s="105"/>
    </row>
    <row r="34" spans="1:61" ht="20.100000000000001" customHeight="1">
      <c r="A34" s="121" t="s">
        <v>77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54">
        <v>158434.60000000015</v>
      </c>
      <c r="Q34" s="154">
        <v>134908.06000000003</v>
      </c>
      <c r="R34" s="119"/>
      <c r="S34" s="52" t="str">
        <f t="shared" si="76"/>
        <v/>
      </c>
      <c r="U34" s="109" t="s">
        <v>77</v>
      </c>
      <c r="V34" s="19">
        <v>8418.2340000000022</v>
      </c>
      <c r="W34" s="154">
        <v>4390.6889999999994</v>
      </c>
      <c r="X34" s="154">
        <v>6848.4070000000011</v>
      </c>
      <c r="Y34" s="154">
        <v>11167.32799999999</v>
      </c>
      <c r="Z34" s="154">
        <v>8872.2850000000017</v>
      </c>
      <c r="AA34" s="154">
        <v>11662.620000000006</v>
      </c>
      <c r="AB34" s="154">
        <v>9423.9899999999961</v>
      </c>
      <c r="AC34" s="154">
        <v>14481.375000000004</v>
      </c>
      <c r="AD34" s="154">
        <v>12803.287</v>
      </c>
      <c r="AE34" s="154">
        <v>13718.046000000006</v>
      </c>
      <c r="AF34" s="154">
        <v>12228.946999999995</v>
      </c>
      <c r="AG34" s="154">
        <v>14526.821999999995</v>
      </c>
      <c r="AH34" s="154">
        <v>14534.652000000002</v>
      </c>
      <c r="AI34" s="154">
        <v>19521.573</v>
      </c>
      <c r="AJ34" s="154">
        <v>13387.991000000004</v>
      </c>
      <c r="AK34" s="154">
        <v>10733.082999999999</v>
      </c>
      <c r="AL34" s="119"/>
      <c r="AM34" s="52" t="str">
        <f t="shared" si="77"/>
        <v/>
      </c>
      <c r="AO34" s="125">
        <f t="shared" si="59"/>
        <v>0.48672862985073784</v>
      </c>
      <c r="AP34" s="157">
        <f t="shared" si="60"/>
        <v>0.49688825876595721</v>
      </c>
      <c r="AQ34" s="157">
        <f t="shared" si="61"/>
        <v>0.56924809937044796</v>
      </c>
      <c r="AR34" s="157">
        <f t="shared" si="62"/>
        <v>0.78543559483657488</v>
      </c>
      <c r="AS34" s="157">
        <f t="shared" si="63"/>
        <v>0.54207508867396426</v>
      </c>
      <c r="AT34" s="157">
        <f t="shared" si="64"/>
        <v>0.51283586940978365</v>
      </c>
      <c r="AU34" s="157">
        <f t="shared" si="65"/>
        <v>0.58706569068968495</v>
      </c>
      <c r="AV34" s="157">
        <f t="shared" si="66"/>
        <v>0.58568978626091728</v>
      </c>
      <c r="AW34" s="157">
        <f t="shared" si="67"/>
        <v>0.80425854872244606</v>
      </c>
      <c r="AX34" s="157">
        <f t="shared" si="68"/>
        <v>0.55167855015599043</v>
      </c>
      <c r="AY34" s="157">
        <f t="shared" si="69"/>
        <v>0.60866792877006426</v>
      </c>
      <c r="AZ34" s="157">
        <f t="shared" si="70"/>
        <v>0.52479645779906703</v>
      </c>
      <c r="BA34" s="157">
        <f t="shared" si="71"/>
        <v>0.64394734152368938</v>
      </c>
      <c r="BB34" s="157">
        <f t="shared" si="72"/>
        <v>0.61377457612250752</v>
      </c>
      <c r="BC34" s="157">
        <f t="shared" si="73"/>
        <v>0.84501687131472492</v>
      </c>
      <c r="BD34" s="157">
        <f t="shared" si="74"/>
        <v>0.79558500804177279</v>
      </c>
      <c r="BE34" s="157" t="str">
        <f t="shared" si="78"/>
        <v/>
      </c>
      <c r="BF34" s="52" t="str">
        <f t="shared" si="75"/>
        <v/>
      </c>
      <c r="BH34" s="105"/>
      <c r="BI34" s="105"/>
    </row>
    <row r="35" spans="1:61" ht="20.100000000000001" customHeight="1">
      <c r="A35" s="121" t="s">
        <v>78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54">
        <v>162795.84</v>
      </c>
      <c r="Q35" s="154">
        <v>239148.15000000002</v>
      </c>
      <c r="R35" s="119"/>
      <c r="S35" s="52" t="str">
        <f t="shared" si="76"/>
        <v/>
      </c>
      <c r="U35" s="109" t="s">
        <v>78</v>
      </c>
      <c r="V35" s="19">
        <v>8202.5570000000007</v>
      </c>
      <c r="W35" s="154">
        <v>7142.6719999999987</v>
      </c>
      <c r="X35" s="154">
        <v>8489.8880000000008</v>
      </c>
      <c r="Y35" s="154">
        <v>14058.68400000001</v>
      </c>
      <c r="Z35" s="154">
        <v>13129.382000000001</v>
      </c>
      <c r="AA35" s="154">
        <v>12275.063000000002</v>
      </c>
      <c r="AB35" s="154">
        <v>8407.0900000000038</v>
      </c>
      <c r="AC35" s="154">
        <v>11587.890000000009</v>
      </c>
      <c r="AD35" s="154">
        <v>14215.772000000001</v>
      </c>
      <c r="AE35" s="154">
        <v>14177.262000000006</v>
      </c>
      <c r="AF35" s="154">
        <v>16500.630999999998</v>
      </c>
      <c r="AG35" s="154">
        <v>15555.110999999997</v>
      </c>
      <c r="AH35" s="154">
        <v>16599.758999999998</v>
      </c>
      <c r="AI35" s="154">
        <v>19060.911</v>
      </c>
      <c r="AJ35" s="154">
        <v>13179.037000000008</v>
      </c>
      <c r="AK35" s="154">
        <v>20227.614999999998</v>
      </c>
      <c r="AL35" s="119"/>
      <c r="AM35" s="52" t="str">
        <f t="shared" si="77"/>
        <v/>
      </c>
      <c r="AO35" s="125">
        <f t="shared" si="59"/>
        <v>0.53410624801970208</v>
      </c>
      <c r="AP35" s="157">
        <f t="shared" si="60"/>
        <v>0.48911992034573448</v>
      </c>
      <c r="AQ35" s="157">
        <f t="shared" si="61"/>
        <v>0.65603956133015395</v>
      </c>
      <c r="AR35" s="157">
        <f t="shared" si="62"/>
        <v>0.7829523620224994</v>
      </c>
      <c r="AS35" s="157">
        <f t="shared" si="63"/>
        <v>0.48743234098377025</v>
      </c>
      <c r="AT35" s="157">
        <f t="shared" si="64"/>
        <v>0.51699036414929667</v>
      </c>
      <c r="AU35" s="157">
        <f t="shared" si="65"/>
        <v>0.56911382540516675</v>
      </c>
      <c r="AV35" s="157">
        <f t="shared" si="66"/>
        <v>0.55942287943501878</v>
      </c>
      <c r="AW35" s="157">
        <f t="shared" si="67"/>
        <v>0.8067909093137946</v>
      </c>
      <c r="AX35" s="157">
        <f t="shared" si="68"/>
        <v>0.5090389090704629</v>
      </c>
      <c r="AY35" s="157">
        <f t="shared" si="69"/>
        <v>0.57789179127346701</v>
      </c>
      <c r="AZ35" s="157">
        <f t="shared" si="70"/>
        <v>0.55789707265191923</v>
      </c>
      <c r="BA35" s="157">
        <f t="shared" si="71"/>
        <v>0.70413142812397767</v>
      </c>
      <c r="BB35" s="157">
        <f t="shared" si="72"/>
        <v>0.64862441537691762</v>
      </c>
      <c r="BC35" s="157">
        <f t="shared" si="73"/>
        <v>0.80954384338076502</v>
      </c>
      <c r="BD35" s="157">
        <f t="shared" si="74"/>
        <v>0.84581942197754811</v>
      </c>
      <c r="BE35" s="157" t="str">
        <f t="shared" si="78"/>
        <v/>
      </c>
      <c r="BF35" s="52" t="str">
        <f t="shared" si="75"/>
        <v/>
      </c>
      <c r="BH35" s="105"/>
      <c r="BI35" s="105"/>
    </row>
    <row r="36" spans="1:61" ht="20.100000000000001" customHeight="1">
      <c r="A36" s="121" t="s">
        <v>79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54">
        <v>160575.1100000001</v>
      </c>
      <c r="Q36" s="154">
        <v>143043.29</v>
      </c>
      <c r="R36" s="119"/>
      <c r="S36" s="52" t="str">
        <f t="shared" si="76"/>
        <v/>
      </c>
      <c r="U36" s="109" t="s">
        <v>79</v>
      </c>
      <c r="V36" s="19">
        <v>7606.0559999999978</v>
      </c>
      <c r="W36" s="154">
        <v>8313.0869999999995</v>
      </c>
      <c r="X36" s="154">
        <v>6909.0559999999987</v>
      </c>
      <c r="Y36" s="154">
        <v>9139.0069999999996</v>
      </c>
      <c r="Z36" s="154">
        <v>8531.6860000000033</v>
      </c>
      <c r="AA36" s="154">
        <v>10841.422999999999</v>
      </c>
      <c r="AB36" s="154">
        <v>9653.1510000000035</v>
      </c>
      <c r="AC36" s="154">
        <v>9956.3179999999975</v>
      </c>
      <c r="AD36" s="154">
        <v>13765.152</v>
      </c>
      <c r="AE36" s="154">
        <v>14750.275999999996</v>
      </c>
      <c r="AF36" s="154">
        <v>15789.42300000001</v>
      </c>
      <c r="AG36" s="154">
        <v>12744.038000000008</v>
      </c>
      <c r="AH36" s="154">
        <v>16420.567999999999</v>
      </c>
      <c r="AI36" s="154">
        <v>16962.044999999998</v>
      </c>
      <c r="AJ36" s="154">
        <v>12223.618</v>
      </c>
      <c r="AK36" s="154">
        <v>11814.141999999998</v>
      </c>
      <c r="AL36" s="119"/>
      <c r="AM36" s="52" t="str">
        <f t="shared" si="77"/>
        <v/>
      </c>
      <c r="AO36" s="125">
        <f t="shared" si="59"/>
        <v>0.44176385961468218</v>
      </c>
      <c r="AP36" s="157">
        <f t="shared" si="60"/>
        <v>0.42017785877420555</v>
      </c>
      <c r="AQ36" s="157">
        <f t="shared" si="61"/>
        <v>0.63948363387771534</v>
      </c>
      <c r="AR36" s="157">
        <f t="shared" si="62"/>
        <v>0.71120273013234991</v>
      </c>
      <c r="AS36" s="157">
        <f t="shared" si="63"/>
        <v>0.43360371542738207</v>
      </c>
      <c r="AT36" s="157">
        <f t="shared" si="64"/>
        <v>0.45907066820991294</v>
      </c>
      <c r="AU36" s="157">
        <f t="shared" si="65"/>
        <v>0.59928518991605073</v>
      </c>
      <c r="AV36" s="157">
        <f t="shared" si="66"/>
        <v>0.5807675710119673</v>
      </c>
      <c r="AW36" s="157">
        <f t="shared" si="67"/>
        <v>0.76451061502797446</v>
      </c>
      <c r="AX36" s="157">
        <f t="shared" si="68"/>
        <v>0.49793317713264845</v>
      </c>
      <c r="AY36" s="157">
        <f t="shared" si="69"/>
        <v>0.55159727832865624</v>
      </c>
      <c r="AZ36" s="157">
        <f t="shared" si="70"/>
        <v>0.58152630944673145</v>
      </c>
      <c r="BA36" s="157">
        <f t="shared" si="71"/>
        <v>0.67737319307050581</v>
      </c>
      <c r="BB36" s="157">
        <f t="shared" si="72"/>
        <v>0.67507493980577815</v>
      </c>
      <c r="BC36" s="157">
        <f t="shared" si="73"/>
        <v>0.76123989577214002</v>
      </c>
      <c r="BD36" s="157">
        <f t="shared" si="74"/>
        <v>0.8259137496068496</v>
      </c>
      <c r="BE36" s="157" t="str">
        <f t="shared" si="78"/>
        <v/>
      </c>
      <c r="BF36" s="52" t="str">
        <f t="shared" si="75"/>
        <v/>
      </c>
      <c r="BH36" s="105"/>
      <c r="BI36" s="105"/>
    </row>
    <row r="37" spans="1:61" ht="20.100000000000001" customHeight="1">
      <c r="A37" s="121" t="s">
        <v>80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54">
        <v>160298.74999999991</v>
      </c>
      <c r="Q37" s="154">
        <v>155627.66999999998</v>
      </c>
      <c r="R37" s="119"/>
      <c r="S37" s="52" t="str">
        <f t="shared" si="76"/>
        <v/>
      </c>
      <c r="U37" s="109" t="s">
        <v>80</v>
      </c>
      <c r="V37" s="19">
        <v>8950.255000000001</v>
      </c>
      <c r="W37" s="154">
        <v>8091.360999999999</v>
      </c>
      <c r="X37" s="154">
        <v>7317.6259999999966</v>
      </c>
      <c r="Y37" s="154">
        <v>9009.7860000000001</v>
      </c>
      <c r="Z37" s="154">
        <v>11821.654999999999</v>
      </c>
      <c r="AA37" s="154">
        <v>8422.7539999999954</v>
      </c>
      <c r="AB37" s="154">
        <v>8932.4599999999973</v>
      </c>
      <c r="AC37" s="154">
        <v>10856.737000000006</v>
      </c>
      <c r="AD37" s="154">
        <v>13503.767</v>
      </c>
      <c r="AE37" s="154">
        <v>13395.533000000005</v>
      </c>
      <c r="AF37" s="154">
        <v>12829.427999999996</v>
      </c>
      <c r="AG37" s="154">
        <v>12358.695999999998</v>
      </c>
      <c r="AH37" s="154">
        <v>19295.445999999996</v>
      </c>
      <c r="AI37" s="154">
        <v>12913.838000000005</v>
      </c>
      <c r="AJ37" s="154">
        <v>13223.329000000003</v>
      </c>
      <c r="AK37" s="154">
        <v>12928.755999999994</v>
      </c>
      <c r="AL37" s="119"/>
      <c r="AM37" s="52" t="str">
        <f t="shared" si="77"/>
        <v/>
      </c>
      <c r="AO37" s="125">
        <f t="shared" si="59"/>
        <v>0.48486363856011194</v>
      </c>
      <c r="AP37" s="157">
        <f t="shared" si="60"/>
        <v>0.56136104589017211</v>
      </c>
      <c r="AQ37" s="157">
        <f t="shared" si="61"/>
        <v>0.91494056270845225</v>
      </c>
      <c r="AR37" s="157">
        <f t="shared" si="62"/>
        <v>0.73397337983951261</v>
      </c>
      <c r="AS37" s="157">
        <f t="shared" si="63"/>
        <v>0.54686443981211563</v>
      </c>
      <c r="AT37" s="157">
        <f t="shared" si="64"/>
        <v>0.55361740351046873</v>
      </c>
      <c r="AU37" s="157">
        <f t="shared" si="65"/>
        <v>0.59768837923984341</v>
      </c>
      <c r="AV37" s="157">
        <f t="shared" si="66"/>
        <v>0.78949101429546453</v>
      </c>
      <c r="AW37" s="157">
        <f t="shared" si="67"/>
        <v>0.85577312393822647</v>
      </c>
      <c r="AX37" s="157">
        <f t="shared" si="68"/>
        <v>0.5392227587309858</v>
      </c>
      <c r="AY37" s="157">
        <f t="shared" si="69"/>
        <v>0.66185996306935324</v>
      </c>
      <c r="AZ37" s="157">
        <f t="shared" si="70"/>
        <v>0.66577682346880351</v>
      </c>
      <c r="BA37" s="157">
        <f t="shared" si="71"/>
        <v>0.70495682983619656</v>
      </c>
      <c r="BB37" s="157">
        <f t="shared" si="72"/>
        <v>0.7556807848224345</v>
      </c>
      <c r="BC37" s="157">
        <f t="shared" si="73"/>
        <v>0.82491778632085466</v>
      </c>
      <c r="BD37" s="157">
        <f t="shared" si="74"/>
        <v>0.83074918489751814</v>
      </c>
      <c r="BE37" s="157" t="str">
        <f t="shared" si="78"/>
        <v/>
      </c>
      <c r="BF37" s="52" t="str">
        <f t="shared" si="75"/>
        <v/>
      </c>
      <c r="BH37" s="105"/>
      <c r="BI37" s="105"/>
    </row>
    <row r="38" spans="1:61" ht="20.100000000000001" customHeight="1">
      <c r="A38" s="121" t="s">
        <v>81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54">
        <v>145688.35999999993</v>
      </c>
      <c r="Q38" s="154">
        <v>173341.54999999996</v>
      </c>
      <c r="R38" s="119"/>
      <c r="S38" s="52" t="str">
        <f t="shared" si="76"/>
        <v/>
      </c>
      <c r="U38" s="109" t="s">
        <v>81</v>
      </c>
      <c r="V38" s="19">
        <v>8836.2159999999967</v>
      </c>
      <c r="W38" s="154">
        <v>6184.2449999999999</v>
      </c>
      <c r="X38" s="154">
        <v>6843.8590000000013</v>
      </c>
      <c r="Y38" s="154">
        <v>12325.401000000003</v>
      </c>
      <c r="Z38" s="154">
        <v>11790.632999999998</v>
      </c>
      <c r="AA38" s="154">
        <v>8857.4580000000024</v>
      </c>
      <c r="AB38" s="154">
        <v>10603.755000000001</v>
      </c>
      <c r="AC38" s="154">
        <v>13090.348000000009</v>
      </c>
      <c r="AD38" s="154">
        <v>16694.899000000001</v>
      </c>
      <c r="AE38" s="154">
        <v>17343.396999999994</v>
      </c>
      <c r="AF38" s="154">
        <v>14141.986999999999</v>
      </c>
      <c r="AG38" s="154">
        <v>13795.060000000012</v>
      </c>
      <c r="AH38" s="154">
        <v>17489.275999999998</v>
      </c>
      <c r="AI38" s="154">
        <v>12546.419000000004</v>
      </c>
      <c r="AJ38" s="154">
        <v>11867.11</v>
      </c>
      <c r="AK38" s="154">
        <v>14253.39500000001</v>
      </c>
      <c r="AL38" s="119"/>
      <c r="AM38" s="52" t="str">
        <f t="shared" si="77"/>
        <v/>
      </c>
      <c r="AO38" s="125">
        <f t="shared" si="59"/>
        <v>0.50547976786025839</v>
      </c>
      <c r="AP38" s="157">
        <f t="shared" si="60"/>
        <v>0.61364183688748253</v>
      </c>
      <c r="AQ38" s="157">
        <f t="shared" si="61"/>
        <v>0.99143989040046498</v>
      </c>
      <c r="AR38" s="157">
        <f t="shared" si="62"/>
        <v>0.79860824444016809</v>
      </c>
      <c r="AS38" s="157">
        <f t="shared" si="63"/>
        <v>0.61462071336796531</v>
      </c>
      <c r="AT38" s="157">
        <f t="shared" si="64"/>
        <v>0.7179397354111039</v>
      </c>
      <c r="AU38" s="157">
        <f t="shared" si="65"/>
        <v>0.76149967195295487</v>
      </c>
      <c r="AV38" s="157">
        <f t="shared" si="66"/>
        <v>0.82067211196453671</v>
      </c>
      <c r="AW38" s="157">
        <f t="shared" si="67"/>
        <v>0.76712936250314256</v>
      </c>
      <c r="AX38" s="157">
        <f t="shared" si="68"/>
        <v>0.61919728263479246</v>
      </c>
      <c r="AY38" s="157">
        <f t="shared" si="69"/>
        <v>0.63990474451207224</v>
      </c>
      <c r="AZ38" s="157">
        <f t="shared" si="70"/>
        <v>0.62152586797883858</v>
      </c>
      <c r="BA38" s="157">
        <f t="shared" si="71"/>
        <v>0.67466486882317089</v>
      </c>
      <c r="BB38" s="157">
        <f t="shared" si="72"/>
        <v>0.7442507864616138</v>
      </c>
      <c r="BC38" s="157">
        <f t="shared" si="73"/>
        <v>0.81455443660701554</v>
      </c>
      <c r="BD38" s="157">
        <f t="shared" si="74"/>
        <v>0.82227227113176338</v>
      </c>
      <c r="BE38" s="157" t="str">
        <f t="shared" si="78"/>
        <v/>
      </c>
      <c r="BF38" s="52" t="str">
        <f t="shared" si="75"/>
        <v/>
      </c>
      <c r="BH38" s="105"/>
      <c r="BI38" s="105"/>
    </row>
    <row r="39" spans="1:61" ht="20.100000000000001" customHeight="1">
      <c r="A39" s="121" t="s">
        <v>82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54">
        <v>187198.09000000003</v>
      </c>
      <c r="Q39" s="154">
        <v>221106.91999999984</v>
      </c>
      <c r="R39" s="119"/>
      <c r="S39" s="52" t="str">
        <f t="shared" si="76"/>
        <v/>
      </c>
      <c r="U39" s="109" t="s">
        <v>82</v>
      </c>
      <c r="V39" s="19">
        <v>8561.616</v>
      </c>
      <c r="W39" s="154">
        <v>7679.9049999999988</v>
      </c>
      <c r="X39" s="154">
        <v>10402.912</v>
      </c>
      <c r="Y39" s="154">
        <v>7707.6290000000035</v>
      </c>
      <c r="Z39" s="154">
        <v>12654.747000000003</v>
      </c>
      <c r="AA39" s="154">
        <v>9979.3469999999979</v>
      </c>
      <c r="AB39" s="154">
        <v>10712.686999999996</v>
      </c>
      <c r="AC39" s="154">
        <v>11080.005999999999</v>
      </c>
      <c r="AD39" s="154">
        <v>17646.002</v>
      </c>
      <c r="AE39" s="154">
        <v>15712.195</v>
      </c>
      <c r="AF39" s="154">
        <v>14615.516000000009</v>
      </c>
      <c r="AG39" s="154">
        <v>15584.514000000003</v>
      </c>
      <c r="AH39" s="154">
        <v>20862.162</v>
      </c>
      <c r="AI39" s="154">
        <v>15077.397000000003</v>
      </c>
      <c r="AJ39" s="154">
        <v>15289.810999999994</v>
      </c>
      <c r="AK39" s="154">
        <v>16773.553999999982</v>
      </c>
      <c r="AL39" s="119"/>
      <c r="AM39" s="52" t="str">
        <f t="shared" si="77"/>
        <v/>
      </c>
      <c r="AO39" s="125">
        <f t="shared" ref="AO39:AP45" si="79">(V39/B39)*10</f>
        <v>0.59655396247491954</v>
      </c>
      <c r="AP39" s="157">
        <f t="shared" si="79"/>
        <v>0.7101543245465749</v>
      </c>
      <c r="AQ39" s="157">
        <f t="shared" ref="AQ39:BB41" si="80">IF(X39="","",(X39/D39)*10)</f>
        <v>0.82659295097689434</v>
      </c>
      <c r="AR39" s="157">
        <f t="shared" si="80"/>
        <v>0.75542927217629385</v>
      </c>
      <c r="AS39" s="157">
        <f t="shared" si="80"/>
        <v>0.66232957299169615</v>
      </c>
      <c r="AT39" s="157">
        <f t="shared" si="80"/>
        <v>0.69529221532504837</v>
      </c>
      <c r="AU39" s="157">
        <f t="shared" si="80"/>
        <v>0.70882922115899427</v>
      </c>
      <c r="AV39" s="157">
        <f t="shared" si="80"/>
        <v>0.81643127472411259</v>
      </c>
      <c r="AW39" s="157">
        <f t="shared" si="80"/>
        <v>0.6555002561116402</v>
      </c>
      <c r="AX39" s="157">
        <f t="shared" si="80"/>
        <v>0.68927659143619535</v>
      </c>
      <c r="AY39" s="157">
        <f t="shared" si="80"/>
        <v>0.64689754420867462</v>
      </c>
      <c r="AZ39" s="157">
        <f t="shared" si="80"/>
        <v>0.72799787288130147</v>
      </c>
      <c r="BA39" s="157">
        <f t="shared" si="80"/>
        <v>0.75472082130583984</v>
      </c>
      <c r="BB39" s="157">
        <f t="shared" si="80"/>
        <v>0.81465531564401306</v>
      </c>
      <c r="BC39" s="157">
        <f t="shared" ref="BC39:BC41" si="81">IF(AJ39="","",(AJ39/P39)*10)</f>
        <v>0.81677174163475663</v>
      </c>
      <c r="BD39" s="157">
        <f t="shared" ref="BD39:BD41" si="82">IF(AK39="","",(AK39/Q39)*10)</f>
        <v>0.75861732414345029</v>
      </c>
      <c r="BE39" s="157" t="str">
        <f t="shared" si="78"/>
        <v/>
      </c>
      <c r="BF39" s="52" t="str">
        <f t="shared" si="75"/>
        <v/>
      </c>
      <c r="BH39" s="105"/>
      <c r="BI39" s="105"/>
    </row>
    <row r="40" spans="1:61" ht="20.100000000000001" customHeight="1" thickBot="1">
      <c r="A40" s="121" t="s">
        <v>83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54">
        <v>177960.38999999987</v>
      </c>
      <c r="Q40" s="154">
        <v>201955.92999999979</v>
      </c>
      <c r="R40" s="119"/>
      <c r="S40" s="52" t="str">
        <f t="shared" si="76"/>
        <v/>
      </c>
      <c r="U40" s="110" t="s">
        <v>83</v>
      </c>
      <c r="V40" s="19">
        <v>8577.6339999999964</v>
      </c>
      <c r="W40" s="154">
        <v>10729.738000000001</v>
      </c>
      <c r="X40" s="154">
        <v>8400.3320000000022</v>
      </c>
      <c r="Y40" s="154">
        <v>14080.129999999997</v>
      </c>
      <c r="Z40" s="154">
        <v>13582.820000000003</v>
      </c>
      <c r="AA40" s="154">
        <v>9345.7980000000007</v>
      </c>
      <c r="AB40" s="154">
        <v>11478.792000000003</v>
      </c>
      <c r="AC40" s="154">
        <v>14722.865999999998</v>
      </c>
      <c r="AD40" s="154">
        <v>13500.736999999999</v>
      </c>
      <c r="AE40" s="154">
        <v>16104.085999999999</v>
      </c>
      <c r="AF40" s="154">
        <v>14131.660999999996</v>
      </c>
      <c r="AG40" s="154">
        <v>17317.553000000004</v>
      </c>
      <c r="AH40" s="154">
        <v>19544.043999999998</v>
      </c>
      <c r="AI40" s="154">
        <v>13271.178999999998</v>
      </c>
      <c r="AJ40" s="154">
        <v>13490.310000000005</v>
      </c>
      <c r="AK40" s="154">
        <v>14676.993999999993</v>
      </c>
      <c r="AL40" s="119"/>
      <c r="AM40" s="52" t="str">
        <f t="shared" si="77"/>
        <v/>
      </c>
      <c r="AO40" s="125">
        <f t="shared" si="79"/>
        <v>0.56128924309160388</v>
      </c>
      <c r="AP40" s="157">
        <f t="shared" si="79"/>
        <v>0.49567972006947647</v>
      </c>
      <c r="AQ40" s="157">
        <f t="shared" si="80"/>
        <v>0.9790091257525988</v>
      </c>
      <c r="AR40" s="157">
        <f t="shared" si="80"/>
        <v>0.61228139027468687</v>
      </c>
      <c r="AS40" s="157">
        <f t="shared" si="80"/>
        <v>0.5822210241113337</v>
      </c>
      <c r="AT40" s="157">
        <f t="shared" si="80"/>
        <v>0.62664828118918259</v>
      </c>
      <c r="AU40" s="157">
        <f t="shared" si="80"/>
        <v>0.67665809142176681</v>
      </c>
      <c r="AV40" s="157">
        <f t="shared" si="80"/>
        <v>0.91161704676855315</v>
      </c>
      <c r="AW40" s="157">
        <f t="shared" si="80"/>
        <v>0.66978639445387611</v>
      </c>
      <c r="AX40" s="157">
        <f t="shared" si="80"/>
        <v>0.69632467581771174</v>
      </c>
      <c r="AY40" s="157">
        <f t="shared" si="80"/>
        <v>0.56670328216974419</v>
      </c>
      <c r="AZ40" s="157">
        <f t="shared" si="80"/>
        <v>0.70671261274209851</v>
      </c>
      <c r="BA40" s="157">
        <f t="shared" si="80"/>
        <v>0.65801204114882317</v>
      </c>
      <c r="BB40" s="157">
        <f t="shared" si="80"/>
        <v>0.69196706988199619</v>
      </c>
      <c r="BC40" s="157">
        <f t="shared" si="81"/>
        <v>0.75805127197125244</v>
      </c>
      <c r="BD40" s="157">
        <f t="shared" si="82"/>
        <v>0.72674241355527458</v>
      </c>
      <c r="BE40" s="157" t="str">
        <f t="shared" si="78"/>
        <v/>
      </c>
      <c r="BF40" s="52" t="str">
        <f t="shared" si="75"/>
        <v/>
      </c>
      <c r="BH40" s="105"/>
      <c r="BI40" s="105"/>
    </row>
    <row r="41" spans="1:61" ht="20.100000000000001" customHeight="1" thickBot="1">
      <c r="A41" s="35" t="str">
        <f>A19</f>
        <v>janeiro</v>
      </c>
      <c r="B41" s="167">
        <f>B29</f>
        <v>112112.93</v>
      </c>
      <c r="C41" s="168">
        <f t="shared" ref="C41:R41" si="83">C29</f>
        <v>124900.3</v>
      </c>
      <c r="D41" s="168">
        <f t="shared" si="83"/>
        <v>111319.11999999998</v>
      </c>
      <c r="E41" s="168">
        <f t="shared" si="83"/>
        <v>99935.37</v>
      </c>
      <c r="F41" s="168">
        <f t="shared" si="83"/>
        <v>181139.11</v>
      </c>
      <c r="G41" s="168">
        <f t="shared" si="83"/>
        <v>165328.64999999985</v>
      </c>
      <c r="H41" s="168">
        <f t="shared" si="83"/>
        <v>127338.22000000003</v>
      </c>
      <c r="I41" s="168">
        <f t="shared" si="83"/>
        <v>165367.62</v>
      </c>
      <c r="J41" s="168">
        <f t="shared" si="83"/>
        <v>107872.66</v>
      </c>
      <c r="K41" s="168">
        <f t="shared" si="83"/>
        <v>201062.91000000003</v>
      </c>
      <c r="L41" s="168">
        <f t="shared" si="83"/>
        <v>231082.82</v>
      </c>
      <c r="M41" s="168">
        <f t="shared" si="83"/>
        <v>214265.47000000015</v>
      </c>
      <c r="N41" s="168">
        <f t="shared" si="83"/>
        <v>189330.19999999984</v>
      </c>
      <c r="O41" s="168">
        <f t="shared" si="83"/>
        <v>210592.18</v>
      </c>
      <c r="P41" s="168">
        <f t="shared" si="83"/>
        <v>144226.97</v>
      </c>
      <c r="Q41" s="168">
        <f t="shared" si="83"/>
        <v>156286.95999999988</v>
      </c>
      <c r="R41" s="169">
        <f t="shared" si="83"/>
        <v>165290.69999999998</v>
      </c>
      <c r="S41" s="61">
        <f t="shared" si="76"/>
        <v>5.7610308627156832E-2</v>
      </c>
      <c r="U41" s="109"/>
      <c r="V41" s="167">
        <f>V29</f>
        <v>5016.9969999999994</v>
      </c>
      <c r="W41" s="168">
        <f t="shared" ref="W41:AL41" si="84">W29</f>
        <v>5270.674</v>
      </c>
      <c r="X41" s="168">
        <f t="shared" si="84"/>
        <v>5254.5140000000001</v>
      </c>
      <c r="Y41" s="168">
        <f t="shared" si="84"/>
        <v>8076.4090000000024</v>
      </c>
      <c r="Z41" s="168">
        <f t="shared" si="84"/>
        <v>9156.59</v>
      </c>
      <c r="AA41" s="168">
        <f t="shared" si="84"/>
        <v>7918.5499999999993</v>
      </c>
      <c r="AB41" s="168">
        <f t="shared" si="84"/>
        <v>7480.9960000000019</v>
      </c>
      <c r="AC41" s="168">
        <f t="shared" si="84"/>
        <v>9138.478000000001</v>
      </c>
      <c r="AD41" s="168">
        <f t="shared" si="84"/>
        <v>8324.8559999999998</v>
      </c>
      <c r="AE41" s="168">
        <f t="shared" si="84"/>
        <v>11927.749</v>
      </c>
      <c r="AF41" s="168">
        <f t="shared" si="84"/>
        <v>14184.973999999998</v>
      </c>
      <c r="AG41" s="168">
        <f t="shared" si="84"/>
        <v>11496.755999999994</v>
      </c>
      <c r="AH41" s="168">
        <f t="shared" si="84"/>
        <v>12141.410000000002</v>
      </c>
      <c r="AI41" s="168">
        <f t="shared" si="84"/>
        <v>14522.108000000002</v>
      </c>
      <c r="AJ41" s="168">
        <f t="shared" si="84"/>
        <v>9776.6340000000037</v>
      </c>
      <c r="AK41" s="168">
        <f t="shared" si="84"/>
        <v>11769.335000000006</v>
      </c>
      <c r="AL41" s="169">
        <f t="shared" si="84"/>
        <v>11526.991999999998</v>
      </c>
      <c r="AM41" s="61">
        <f t="shared" si="77"/>
        <v>-2.0591052935446896E-2</v>
      </c>
      <c r="AO41" s="172">
        <f t="shared" si="79"/>
        <v>0.44749494995804673</v>
      </c>
      <c r="AP41" s="173">
        <f t="shared" si="79"/>
        <v>0.42199049962249885</v>
      </c>
      <c r="AQ41" s="173">
        <f t="shared" si="80"/>
        <v>0.47202259593859536</v>
      </c>
      <c r="AR41" s="173">
        <f t="shared" si="80"/>
        <v>0.8081632158864277</v>
      </c>
      <c r="AS41" s="173">
        <f t="shared" si="80"/>
        <v>0.50550044106984959</v>
      </c>
      <c r="AT41" s="173">
        <f t="shared" si="80"/>
        <v>0.47895812371298058</v>
      </c>
      <c r="AU41" s="173">
        <f t="shared" si="80"/>
        <v>0.58749022877813117</v>
      </c>
      <c r="AV41" s="173">
        <f t="shared" si="80"/>
        <v>0.55261592323817688</v>
      </c>
      <c r="AW41" s="173">
        <f t="shared" si="80"/>
        <v>0.77172992674881657</v>
      </c>
      <c r="AX41" s="173">
        <f t="shared" si="80"/>
        <v>0.59323467465978674</v>
      </c>
      <c r="AY41" s="173">
        <f t="shared" si="80"/>
        <v>0.61384805672702092</v>
      </c>
      <c r="AZ41" s="173">
        <f t="shared" si="80"/>
        <v>0.53656597117584959</v>
      </c>
      <c r="BA41" s="173">
        <f t="shared" si="80"/>
        <v>0.64128226769950125</v>
      </c>
      <c r="BB41" s="173">
        <f t="shared" si="80"/>
        <v>0.68958439007564309</v>
      </c>
      <c r="BC41" s="173">
        <f t="shared" si="81"/>
        <v>0.67786447985421894</v>
      </c>
      <c r="BD41" s="173">
        <f t="shared" si="82"/>
        <v>0.75305930833896928</v>
      </c>
      <c r="BE41" s="173">
        <f>IF(AL41="","",(AL41/R41)*10)</f>
        <v>0.69737692441256516</v>
      </c>
      <c r="BF41" s="61">
        <f t="shared" si="75"/>
        <v>-7.3941565172633394E-2</v>
      </c>
      <c r="BH41" s="105"/>
      <c r="BI41" s="105"/>
    </row>
    <row r="42" spans="1:61" ht="20.100000000000001" customHeight="1">
      <c r="A42" s="121" t="s">
        <v>84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N42" si="85">SUM(E29:E31)</f>
        <v>269354.83</v>
      </c>
      <c r="F42" s="154">
        <f t="shared" si="85"/>
        <v>518885.16000000003</v>
      </c>
      <c r="G42" s="154">
        <f t="shared" si="85"/>
        <v>534367.81999999983</v>
      </c>
      <c r="H42" s="154">
        <f t="shared" si="85"/>
        <v>446495.15</v>
      </c>
      <c r="I42" s="154">
        <f t="shared" si="85"/>
        <v>530104.43999999994</v>
      </c>
      <c r="J42" s="154">
        <f t="shared" si="85"/>
        <v>340089.82</v>
      </c>
      <c r="K42" s="154">
        <f t="shared" si="85"/>
        <v>649570.5</v>
      </c>
      <c r="L42" s="154">
        <f t="shared" si="85"/>
        <v>640253.84</v>
      </c>
      <c r="M42" s="154">
        <f t="shared" si="85"/>
        <v>817451.96000000066</v>
      </c>
      <c r="N42" s="154">
        <f t="shared" si="85"/>
        <v>652011.13999999966</v>
      </c>
      <c r="O42" s="154">
        <f t="shared" ref="O42" si="86">SUM(O29:O31)</f>
        <v>772926.80999999994</v>
      </c>
      <c r="P42" s="154">
        <f>IF(P31="","",SUM(P29:P31))</f>
        <v>460298.74</v>
      </c>
      <c r="Q42" s="154">
        <f t="shared" ref="Q42:R42" si="87">IF(Q31="","",SUM(Q29:Q31))</f>
        <v>483453.9499999996</v>
      </c>
      <c r="R42" s="154" t="str">
        <f t="shared" si="87"/>
        <v/>
      </c>
      <c r="S42" s="61" t="str">
        <f t="shared" si="76"/>
        <v/>
      </c>
      <c r="U42" s="108" t="s">
        <v>84</v>
      </c>
      <c r="V42" s="19">
        <f>SUM(V29:V31)</f>
        <v>17209.863000000001</v>
      </c>
      <c r="W42" s="154">
        <f>SUM(W29:W31)</f>
        <v>15796.161</v>
      </c>
      <c r="X42" s="154">
        <f>SUM(X29:X31)</f>
        <v>16995.894999999997</v>
      </c>
      <c r="Y42" s="154">
        <f t="shared" ref="Y42:AH42" si="88">SUM(Y29:Y31)</f>
        <v>22740.453000000001</v>
      </c>
      <c r="Z42" s="154">
        <f t="shared" si="88"/>
        <v>26284.577999999994</v>
      </c>
      <c r="AA42" s="154">
        <f t="shared" si="88"/>
        <v>26114.18</v>
      </c>
      <c r="AB42" s="154">
        <f t="shared" si="88"/>
        <v>24267.392</v>
      </c>
      <c r="AC42" s="154">
        <f t="shared" si="88"/>
        <v>28921.351000000002</v>
      </c>
      <c r="AD42" s="154">
        <f t="shared" si="88"/>
        <v>27891.383000000002</v>
      </c>
      <c r="AE42" s="154">
        <f t="shared" si="88"/>
        <v>37417.438999999998</v>
      </c>
      <c r="AF42" s="154">
        <f t="shared" si="88"/>
        <v>39515.076000000001</v>
      </c>
      <c r="AG42" s="154">
        <f t="shared" si="88"/>
        <v>41893.952999999994</v>
      </c>
      <c r="AH42" s="154">
        <f t="shared" si="88"/>
        <v>42491.516000000003</v>
      </c>
      <c r="AI42" s="154">
        <f t="shared" ref="AI42" si="89">SUM(AI29:AI31)</f>
        <v>50518.161000000007</v>
      </c>
      <c r="AJ42" s="154">
        <f>IF(AJ31="","",SUM(AJ29:AJ31))</f>
        <v>33193.362000000008</v>
      </c>
      <c r="AK42" s="154">
        <f t="shared" ref="AK42:AL42" si="90">IF(AK31="","",SUM(AK29:AK31))</f>
        <v>34752.26400000001</v>
      </c>
      <c r="AL42" s="154" t="str">
        <f t="shared" si="90"/>
        <v/>
      </c>
      <c r="AM42" s="61" t="str">
        <f t="shared" si="77"/>
        <v/>
      </c>
      <c r="AO42" s="124">
        <f t="shared" si="79"/>
        <v>0.44877401967325198</v>
      </c>
      <c r="AP42" s="156">
        <f t="shared" si="79"/>
        <v>0.43910336873301764</v>
      </c>
      <c r="AQ42" s="156">
        <f t="shared" ref="AQ42:BB44" si="91">(X42/D42)*10</f>
        <v>0.50326831796508742</v>
      </c>
      <c r="AR42" s="156">
        <f t="shared" si="91"/>
        <v>0.84425636622146327</v>
      </c>
      <c r="AS42" s="156">
        <f t="shared" si="91"/>
        <v>0.50655867668290977</v>
      </c>
      <c r="AT42" s="156">
        <f t="shared" si="91"/>
        <v>0.48869297556129054</v>
      </c>
      <c r="AU42" s="156">
        <f t="shared" si="91"/>
        <v>0.54350852411274786</v>
      </c>
      <c r="AV42" s="156">
        <f t="shared" si="91"/>
        <v>0.54557835810618771</v>
      </c>
      <c r="AW42" s="156">
        <f t="shared" si="91"/>
        <v>0.8201181382024314</v>
      </c>
      <c r="AX42" s="156">
        <f t="shared" si="91"/>
        <v>0.57603353292675696</v>
      </c>
      <c r="AY42" s="156">
        <f t="shared" si="91"/>
        <v>0.61717827416700854</v>
      </c>
      <c r="AZ42" s="156">
        <f t="shared" si="91"/>
        <v>0.51249437336965908</v>
      </c>
      <c r="BA42" s="156">
        <f t="shared" si="91"/>
        <v>0.65169923323702761</v>
      </c>
      <c r="BB42" s="156">
        <f t="shared" si="91"/>
        <v>0.65359566192302232</v>
      </c>
      <c r="BC42" s="156">
        <f t="shared" ref="BC42:BC44" si="92">(AJ42/P42)*10</f>
        <v>0.72112650145425139</v>
      </c>
      <c r="BD42" s="156">
        <f t="shared" ref="BD42:BD44" si="93">(AK42/Q42)*10</f>
        <v>0.71883297261300771</v>
      </c>
      <c r="BE42" s="156" t="str">
        <f>IF(AL42="","",(AL42/R42)*10)</f>
        <v/>
      </c>
      <c r="BF42" s="61" t="str">
        <f t="shared" si="75"/>
        <v/>
      </c>
      <c r="BH42" s="105"/>
      <c r="BI42" s="105"/>
    </row>
    <row r="43" spans="1:61" ht="20.100000000000001" customHeight="1">
      <c r="A43" s="121" t="s">
        <v>85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N43" si="94">SUM(E32:E34)</f>
        <v>409796.7099999999</v>
      </c>
      <c r="F43" s="154">
        <f t="shared" si="94"/>
        <v>510240.19999999995</v>
      </c>
      <c r="G43" s="154">
        <f t="shared" si="94"/>
        <v>581930.29000000015</v>
      </c>
      <c r="H43" s="154">
        <f t="shared" si="94"/>
        <v>437395.03</v>
      </c>
      <c r="I43" s="154">
        <f t="shared" si="94"/>
        <v>651460.00999999989</v>
      </c>
      <c r="J43" s="154">
        <f t="shared" si="94"/>
        <v>432659.41000000003</v>
      </c>
      <c r="K43" s="154">
        <f t="shared" si="94"/>
        <v>721335.31</v>
      </c>
      <c r="L43" s="154">
        <f t="shared" si="94"/>
        <v>641165.57999999984</v>
      </c>
      <c r="M43" s="154">
        <f t="shared" si="94"/>
        <v>786805.54999999993</v>
      </c>
      <c r="N43" s="154">
        <f t="shared" si="94"/>
        <v>732307.73</v>
      </c>
      <c r="O43" s="154">
        <f t="shared" ref="O43" si="95">SUM(O32:O34)</f>
        <v>856045.70000000054</v>
      </c>
      <c r="P43" s="154">
        <f>IF(P34="","",SUM(P32:P34))</f>
        <v>486348.98000000051</v>
      </c>
      <c r="Q43" s="154">
        <f t="shared" ref="Q43:R43" si="96">IF(Q34="","",SUM(Q32:Q34))</f>
        <v>460975.37999999989</v>
      </c>
      <c r="R43" s="154" t="str">
        <f t="shared" si="96"/>
        <v/>
      </c>
      <c r="S43" s="52" t="str">
        <f t="shared" si="76"/>
        <v/>
      </c>
      <c r="U43" s="109" t="s">
        <v>85</v>
      </c>
      <c r="V43" s="19">
        <f>SUM(V32:V34)</f>
        <v>20649.732000000004</v>
      </c>
      <c r="W43" s="154">
        <f>SUM(W32:W34)</f>
        <v>16807.051000000003</v>
      </c>
      <c r="X43" s="154">
        <f>SUM(X32:X34)</f>
        <v>19988.995000000003</v>
      </c>
      <c r="Y43" s="154">
        <f t="shared" ref="Y43:AH43" si="97">SUM(Y32:Y34)</f>
        <v>32307.84499999999</v>
      </c>
      <c r="Z43" s="154">
        <f t="shared" si="97"/>
        <v>26348.47</v>
      </c>
      <c r="AA43" s="154">
        <f t="shared" si="97"/>
        <v>29735.684000000008</v>
      </c>
      <c r="AB43" s="154">
        <f t="shared" si="97"/>
        <v>25013.658999999996</v>
      </c>
      <c r="AC43" s="154">
        <f t="shared" si="97"/>
        <v>35963.210000000006</v>
      </c>
      <c r="AD43" s="154">
        <f t="shared" si="97"/>
        <v>36186.675000000003</v>
      </c>
      <c r="AE43" s="154">
        <f t="shared" si="97"/>
        <v>38844.275000000009</v>
      </c>
      <c r="AF43" s="154">
        <f t="shared" si="97"/>
        <v>36822.900999999991</v>
      </c>
      <c r="AG43" s="154">
        <f t="shared" si="97"/>
        <v>41213.95199999999</v>
      </c>
      <c r="AH43" s="154">
        <f t="shared" si="97"/>
        <v>49875.743999999999</v>
      </c>
      <c r="AI43" s="154">
        <f t="shared" ref="AI43" si="98">SUM(AI32:AI34)</f>
        <v>54535.866999999984</v>
      </c>
      <c r="AJ43" s="154">
        <f>IF(AJ34="","",SUM(AJ32:AJ34))</f>
        <v>37781.034</v>
      </c>
      <c r="AK43" s="154">
        <f t="shared" ref="AK43:AL43" si="99">IF(AK34="","",SUM(AK32:AK34))</f>
        <v>35351.150000000009</v>
      </c>
      <c r="AL43" s="154" t="str">
        <f t="shared" si="99"/>
        <v/>
      </c>
      <c r="AM43" s="52" t="str">
        <f t="shared" si="77"/>
        <v/>
      </c>
      <c r="AO43" s="125">
        <f t="shared" si="79"/>
        <v>0.46037323310250017</v>
      </c>
      <c r="AP43" s="157">
        <f t="shared" si="79"/>
        <v>0.46637956582738782</v>
      </c>
      <c r="AQ43" s="157">
        <f t="shared" si="91"/>
        <v>0.55956706087754671</v>
      </c>
      <c r="AR43" s="157">
        <f t="shared" si="91"/>
        <v>0.78838712492347729</v>
      </c>
      <c r="AS43" s="157">
        <f t="shared" si="91"/>
        <v>0.51639345547450011</v>
      </c>
      <c r="AT43" s="157">
        <f t="shared" si="91"/>
        <v>0.51098360939417675</v>
      </c>
      <c r="AU43" s="157">
        <f t="shared" si="91"/>
        <v>0.57187798864564132</v>
      </c>
      <c r="AV43" s="157">
        <f t="shared" si="91"/>
        <v>0.55204017818376927</v>
      </c>
      <c r="AW43" s="157">
        <f t="shared" si="91"/>
        <v>0.83637785666097031</v>
      </c>
      <c r="AX43" s="157">
        <f t="shared" si="91"/>
        <v>0.53850510936446472</v>
      </c>
      <c r="AY43" s="157">
        <f t="shared" si="91"/>
        <v>0.57431188055977678</v>
      </c>
      <c r="AZ43" s="157">
        <f t="shared" si="91"/>
        <v>0.5238136919598495</v>
      </c>
      <c r="BA43" s="157">
        <f t="shared" si="91"/>
        <v>0.68107630107905592</v>
      </c>
      <c r="BB43" s="157">
        <f t="shared" si="91"/>
        <v>0.63706723834954082</v>
      </c>
      <c r="BC43" s="157">
        <f t="shared" si="92"/>
        <v>0.77682971597884221</v>
      </c>
      <c r="BD43" s="157">
        <f t="shared" si="93"/>
        <v>0.76687718116312453</v>
      </c>
      <c r="BE43" s="297" t="str">
        <f t="shared" ref="BE43:BE45" si="100">IF(AL43="","",(AL43/R43)*10)</f>
        <v/>
      </c>
      <c r="BF43" s="52" t="str">
        <f t="shared" si="75"/>
        <v/>
      </c>
      <c r="BH43" s="105"/>
      <c r="BI43" s="105"/>
    </row>
    <row r="44" spans="1:61" ht="20.100000000000001" customHeight="1">
      <c r="A44" s="121" t="s">
        <v>86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N44" si="101">SUM(E35:E37)</f>
        <v>430814.19999999995</v>
      </c>
      <c r="F44" s="154">
        <f t="shared" si="101"/>
        <v>682291.91</v>
      </c>
      <c r="G44" s="154">
        <f t="shared" si="101"/>
        <v>625733.66999999993</v>
      </c>
      <c r="H44" s="154">
        <f t="shared" si="101"/>
        <v>458250.33999999968</v>
      </c>
      <c r="I44" s="154">
        <f t="shared" si="101"/>
        <v>516089.50999999983</v>
      </c>
      <c r="J44" s="154">
        <f t="shared" si="101"/>
        <v>514049.36</v>
      </c>
      <c r="K44" s="154">
        <f t="shared" si="101"/>
        <v>823163.40000000037</v>
      </c>
      <c r="L44" s="154">
        <f t="shared" si="101"/>
        <v>765619.61999999988</v>
      </c>
      <c r="M44" s="154">
        <f t="shared" si="101"/>
        <v>683593.1599999998</v>
      </c>
      <c r="N44" s="154">
        <f t="shared" si="101"/>
        <v>751874.42999999959</v>
      </c>
      <c r="O44" s="154">
        <f t="shared" ref="O44" si="102">SUM(O35:O37)</f>
        <v>716018.47000000044</v>
      </c>
      <c r="P44" s="154">
        <f>IF(P37="","",SUM(P35:P37))</f>
        <v>483669.69999999995</v>
      </c>
      <c r="Q44" s="154">
        <f t="shared" ref="Q44:R44" si="103">IF(Q37="","",SUM(Q35:Q37))</f>
        <v>537819.1100000001</v>
      </c>
      <c r="R44" s="154" t="str">
        <f t="shared" si="103"/>
        <v/>
      </c>
      <c r="S44" s="52" t="str">
        <f t="shared" si="76"/>
        <v/>
      </c>
      <c r="U44" s="109" t="s">
        <v>86</v>
      </c>
      <c r="V44" s="19">
        <f>SUM(V35:V37)</f>
        <v>24758.867999999999</v>
      </c>
      <c r="W44" s="154">
        <f>SUM(W35:W37)</f>
        <v>23547.119999999995</v>
      </c>
      <c r="X44" s="154">
        <f>SUM(X35:X37)</f>
        <v>22716.569999999996</v>
      </c>
      <c r="Y44" s="154">
        <f t="shared" ref="Y44:AH44" si="104">SUM(Y35:Y37)</f>
        <v>32207.47700000001</v>
      </c>
      <c r="Z44" s="154">
        <f t="shared" si="104"/>
        <v>33482.723000000005</v>
      </c>
      <c r="AA44" s="154">
        <f t="shared" si="104"/>
        <v>31539.239999999998</v>
      </c>
      <c r="AB44" s="154">
        <f t="shared" si="104"/>
        <v>26992.701000000008</v>
      </c>
      <c r="AC44" s="154">
        <f t="shared" si="104"/>
        <v>32400.945000000014</v>
      </c>
      <c r="AD44" s="154">
        <f t="shared" si="104"/>
        <v>41484.690999999999</v>
      </c>
      <c r="AE44" s="154">
        <f t="shared" si="104"/>
        <v>42323.071000000004</v>
      </c>
      <c r="AF44" s="154">
        <f t="shared" si="104"/>
        <v>45119.482000000004</v>
      </c>
      <c r="AG44" s="154">
        <f t="shared" si="104"/>
        <v>40657.845000000001</v>
      </c>
      <c r="AH44" s="154">
        <f t="shared" si="104"/>
        <v>52315.772999999994</v>
      </c>
      <c r="AI44" s="154">
        <f t="shared" ref="AI44" si="105">SUM(AI35:AI37)</f>
        <v>48936.794000000002</v>
      </c>
      <c r="AJ44" s="154">
        <f>IF(AJ37="","",SUM(AJ35:AJ37))</f>
        <v>38625.984000000011</v>
      </c>
      <c r="AK44" s="154">
        <f t="shared" ref="AK44:AL44" si="106">IF(AK37="","",SUM(AK35:AK37))</f>
        <v>44970.512999999992</v>
      </c>
      <c r="AL44" s="154" t="str">
        <f t="shared" si="106"/>
        <v/>
      </c>
      <c r="AM44" s="52" t="str">
        <f t="shared" si="77"/>
        <v/>
      </c>
      <c r="AO44" s="125">
        <f t="shared" si="79"/>
        <v>0.48514141421504259</v>
      </c>
      <c r="AP44" s="157">
        <f t="shared" si="79"/>
        <v>0.48250690351015585</v>
      </c>
      <c r="AQ44" s="157">
        <f t="shared" si="91"/>
        <v>0.71563660131674345</v>
      </c>
      <c r="AR44" s="157">
        <f t="shared" si="91"/>
        <v>0.74759552958096576</v>
      </c>
      <c r="AS44" s="157">
        <f t="shared" si="91"/>
        <v>0.49073897124179594</v>
      </c>
      <c r="AT44" s="157">
        <f t="shared" si="91"/>
        <v>0.50403616605767754</v>
      </c>
      <c r="AU44" s="157">
        <f t="shared" si="91"/>
        <v>0.58903831909868365</v>
      </c>
      <c r="AV44" s="157">
        <f t="shared" si="91"/>
        <v>0.62781638402222173</v>
      </c>
      <c r="AW44" s="157">
        <f t="shared" si="91"/>
        <v>0.80701765682579585</v>
      </c>
      <c r="AX44" s="157">
        <f t="shared" si="91"/>
        <v>0.5141515159687613</v>
      </c>
      <c r="AY44" s="157">
        <f t="shared" si="91"/>
        <v>0.58931982437963137</v>
      </c>
      <c r="AZ44" s="157">
        <f t="shared" si="91"/>
        <v>0.59476670304893065</v>
      </c>
      <c r="BA44" s="157">
        <f t="shared" si="91"/>
        <v>0.69580465716861817</v>
      </c>
      <c r="BB44" s="157">
        <f t="shared" si="91"/>
        <v>0.68345714601468266</v>
      </c>
      <c r="BC44" s="157">
        <f t="shared" si="92"/>
        <v>0.79860251737911248</v>
      </c>
      <c r="BD44" s="157">
        <f t="shared" si="93"/>
        <v>0.83616428207617954</v>
      </c>
      <c r="BE44" s="297" t="str">
        <f t="shared" si="100"/>
        <v/>
      </c>
      <c r="BF44" s="52" t="str">
        <f t="shared" si="75"/>
        <v/>
      </c>
      <c r="BH44" s="105"/>
      <c r="BI44" s="105"/>
    </row>
    <row r="45" spans="1:61" ht="20.100000000000001" customHeight="1" thickBot="1">
      <c r="A45" s="122" t="s">
        <v>87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N45" si="107">IF(E40="","",SUM(E38:E40))</f>
        <v>486327.5499999997</v>
      </c>
      <c r="F45" s="155">
        <f t="shared" si="107"/>
        <v>616193.31000000029</v>
      </c>
      <c r="G45" s="155">
        <f t="shared" si="107"/>
        <v>416040.10999999987</v>
      </c>
      <c r="H45" s="155">
        <f t="shared" si="107"/>
        <v>460019.91999999993</v>
      </c>
      <c r="I45" s="155">
        <f t="shared" si="107"/>
        <v>456723.05999999982</v>
      </c>
      <c r="J45" s="155">
        <f t="shared" si="107"/>
        <v>688395.02</v>
      </c>
      <c r="K45" s="155">
        <f t="shared" si="107"/>
        <v>739319.47000000044</v>
      </c>
      <c r="L45" s="155">
        <f t="shared" si="107"/>
        <v>696300.05</v>
      </c>
      <c r="M45" s="155">
        <f t="shared" si="107"/>
        <v>681072.12000000011</v>
      </c>
      <c r="N45" s="155">
        <f t="shared" si="107"/>
        <v>832667.84000000032</v>
      </c>
      <c r="O45" s="155">
        <f t="shared" ref="O45" si="108">IF(O40="","",SUM(O38:O40))</f>
        <v>545444.01999999967</v>
      </c>
      <c r="P45" s="155">
        <f>IF(P40="","",SUM(P38:P40))</f>
        <v>510846.83999999985</v>
      </c>
      <c r="Q45" s="155">
        <f t="shared" ref="Q45:R45" si="109">IF(Q40="","",SUM(Q38:Q40))</f>
        <v>596404.39999999956</v>
      </c>
      <c r="R45" s="155" t="str">
        <f t="shared" si="109"/>
        <v/>
      </c>
      <c r="S45" s="55" t="str">
        <f t="shared" si="76"/>
        <v/>
      </c>
      <c r="U45" s="110" t="s">
        <v>87</v>
      </c>
      <c r="V45" s="21">
        <f>SUM(V38:V40)</f>
        <v>25975.465999999993</v>
      </c>
      <c r="W45" s="155">
        <f>SUM(W38:W40)</f>
        <v>24593.887999999999</v>
      </c>
      <c r="X45" s="155">
        <f>IF(X40="","",SUM(X38:X40))</f>
        <v>25647.103000000003</v>
      </c>
      <c r="Y45" s="155">
        <f t="shared" ref="Y45:AH45" si="110">IF(Y40="","",SUM(Y38:Y40))</f>
        <v>34113.160000000003</v>
      </c>
      <c r="Z45" s="155">
        <f t="shared" si="110"/>
        <v>38028.200000000004</v>
      </c>
      <c r="AA45" s="155">
        <f t="shared" si="110"/>
        <v>28182.603000000003</v>
      </c>
      <c r="AB45" s="155">
        <f t="shared" si="110"/>
        <v>32795.233999999997</v>
      </c>
      <c r="AC45" s="155">
        <f t="shared" si="110"/>
        <v>38893.22</v>
      </c>
      <c r="AD45" s="155">
        <f t="shared" si="110"/>
        <v>47841.637999999999</v>
      </c>
      <c r="AE45" s="155">
        <f t="shared" si="110"/>
        <v>49159.677999999985</v>
      </c>
      <c r="AF45" s="155">
        <f t="shared" si="110"/>
        <v>42889.164000000004</v>
      </c>
      <c r="AG45" s="155">
        <f t="shared" si="110"/>
        <v>46697.127000000022</v>
      </c>
      <c r="AH45" s="155">
        <f t="shared" si="110"/>
        <v>57895.481999999989</v>
      </c>
      <c r="AI45" s="155">
        <f t="shared" ref="AI45" si="111">IF(AI40="","",SUM(AI38:AI40))</f>
        <v>40894.995000000003</v>
      </c>
      <c r="AJ45" s="155">
        <f>IF(AJ40="","",SUM(AJ38:AJ40))</f>
        <v>40647.231</v>
      </c>
      <c r="AK45" s="155">
        <f t="shared" ref="AK45:AL45" si="112">IF(AK40="","",SUM(AK38:AK40))</f>
        <v>45703.942999999985</v>
      </c>
      <c r="AL45" s="155" t="str">
        <f t="shared" si="112"/>
        <v/>
      </c>
      <c r="AM45" s="55" t="str">
        <f t="shared" si="77"/>
        <v/>
      </c>
      <c r="AO45" s="126">
        <f t="shared" si="79"/>
        <v>0.5513245039086454</v>
      </c>
      <c r="AP45" s="158">
        <f t="shared" si="79"/>
        <v>0.5781509475921669</v>
      </c>
      <c r="AQ45" s="158">
        <f t="shared" ref="AQ45:BB45" si="113">IF(X40="","",(X45/D45)*10)</f>
        <v>0.91372665805968378</v>
      </c>
      <c r="AR45" s="158">
        <f t="shared" si="113"/>
        <v>0.70144411929778661</v>
      </c>
      <c r="AS45" s="158">
        <f t="shared" si="113"/>
        <v>0.61714723907015456</v>
      </c>
      <c r="AT45" s="158">
        <f t="shared" si="113"/>
        <v>0.67740110442716717</v>
      </c>
      <c r="AU45" s="158">
        <f t="shared" si="113"/>
        <v>0.7129089975060211</v>
      </c>
      <c r="AV45" s="158">
        <f t="shared" si="113"/>
        <v>0.85157119064669118</v>
      </c>
      <c r="AW45" s="158">
        <f t="shared" si="113"/>
        <v>0.69497362139545982</v>
      </c>
      <c r="AX45" s="158">
        <f t="shared" si="113"/>
        <v>0.6649314673127702</v>
      </c>
      <c r="AY45" s="158">
        <f t="shared" si="113"/>
        <v>0.61595807726855689</v>
      </c>
      <c r="AZ45" s="158">
        <f t="shared" si="113"/>
        <v>0.68564144132048765</v>
      </c>
      <c r="BA45" s="158">
        <f t="shared" si="113"/>
        <v>0.69530104585280927</v>
      </c>
      <c r="BB45" s="158">
        <f t="shared" si="113"/>
        <v>0.74975604279243968</v>
      </c>
      <c r="BC45" s="158">
        <f t="shared" ref="BC45" si="114">IF(AJ40="","",(AJ45/P45)*10)</f>
        <v>0.79568332066025915</v>
      </c>
      <c r="BD45" s="158">
        <f t="shared" ref="BD45" si="115">IF(AK40="","",(AK45/Q45)*10)</f>
        <v>0.76632471189012052</v>
      </c>
      <c r="BE45" s="298" t="str">
        <f t="shared" si="100"/>
        <v/>
      </c>
      <c r="BF45" s="55" t="str">
        <f t="shared" si="75"/>
        <v/>
      </c>
      <c r="BH45" s="105"/>
      <c r="BI45" s="105"/>
    </row>
    <row r="46" spans="1:61"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BH46" s="105"/>
      <c r="BI46" s="105"/>
    </row>
    <row r="47" spans="1:61" ht="15.75" thickBot="1">
      <c r="S47" s="205" t="s">
        <v>1</v>
      </c>
      <c r="AM47" s="284">
        <v>1000</v>
      </c>
      <c r="BF47" s="284" t="s">
        <v>46</v>
      </c>
      <c r="BH47" s="105"/>
      <c r="BI47" s="105"/>
    </row>
    <row r="48" spans="1:61" ht="20.100000000000001" customHeight="1">
      <c r="A48" s="420" t="s">
        <v>15</v>
      </c>
      <c r="B48" s="455" t="s">
        <v>70</v>
      </c>
      <c r="C48" s="450"/>
      <c r="D48" s="450"/>
      <c r="E48" s="450"/>
      <c r="F48" s="450"/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50"/>
      <c r="R48" s="451"/>
      <c r="S48" s="458" t="str">
        <f>S26</f>
        <v>D       2026/2025</v>
      </c>
      <c r="U48" s="456" t="s">
        <v>3</v>
      </c>
      <c r="V48" s="449" t="s">
        <v>70</v>
      </c>
      <c r="W48" s="450"/>
      <c r="X48" s="450"/>
      <c r="Y48" s="450"/>
      <c r="Z48" s="450"/>
      <c r="AA48" s="450"/>
      <c r="AB48" s="450"/>
      <c r="AC48" s="450"/>
      <c r="AD48" s="450"/>
      <c r="AE48" s="450"/>
      <c r="AF48" s="450"/>
      <c r="AG48" s="450"/>
      <c r="AH48" s="450"/>
      <c r="AI48" s="450"/>
      <c r="AJ48" s="450"/>
      <c r="AK48" s="450"/>
      <c r="AL48" s="451"/>
      <c r="AM48" s="458" t="str">
        <f>S48</f>
        <v>D       2026/2025</v>
      </c>
      <c r="AO48" s="449" t="s">
        <v>70</v>
      </c>
      <c r="AP48" s="450"/>
      <c r="AQ48" s="450"/>
      <c r="AR48" s="450"/>
      <c r="AS48" s="450"/>
      <c r="AT48" s="450"/>
      <c r="AU48" s="450"/>
      <c r="AV48" s="450"/>
      <c r="AW48" s="450"/>
      <c r="AX48" s="450"/>
      <c r="AY48" s="450"/>
      <c r="AZ48" s="450"/>
      <c r="BA48" s="450"/>
      <c r="BB48" s="450"/>
      <c r="BC48" s="450"/>
      <c r="BD48" s="450"/>
      <c r="BE48" s="451"/>
      <c r="BF48" s="458" t="str">
        <f>AM48</f>
        <v>D       2026/2025</v>
      </c>
      <c r="BH48" s="105"/>
      <c r="BI48" s="105"/>
    </row>
    <row r="49" spans="1:61" ht="20.100000000000001" customHeight="1" thickBot="1">
      <c r="A49" s="454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5">
        <v>2024</v>
      </c>
      <c r="Q49" s="135">
        <v>2025</v>
      </c>
      <c r="R49" s="133">
        <v>2026</v>
      </c>
      <c r="S49" s="459"/>
      <c r="U49" s="457"/>
      <c r="V49" s="25">
        <v>2010</v>
      </c>
      <c r="W49" s="135">
        <v>2011</v>
      </c>
      <c r="X49" s="135">
        <v>2012</v>
      </c>
      <c r="Y49" s="135">
        <v>2013</v>
      </c>
      <c r="Z49" s="135">
        <v>2014</v>
      </c>
      <c r="AA49" s="135">
        <v>2015</v>
      </c>
      <c r="AB49" s="135">
        <v>2016</v>
      </c>
      <c r="AC49" s="135">
        <v>2017</v>
      </c>
      <c r="AD49" s="135">
        <v>2018</v>
      </c>
      <c r="AE49" s="135">
        <v>2019</v>
      </c>
      <c r="AF49" s="135">
        <v>2020</v>
      </c>
      <c r="AG49" s="135">
        <v>2021</v>
      </c>
      <c r="AH49" s="135">
        <v>2022</v>
      </c>
      <c r="AI49" s="135">
        <v>2023</v>
      </c>
      <c r="AJ49" s="135">
        <v>2024</v>
      </c>
      <c r="AK49" s="135">
        <v>2025</v>
      </c>
      <c r="AL49" s="133">
        <v>2026</v>
      </c>
      <c r="AM49" s="459"/>
      <c r="AO49" s="25">
        <v>2010</v>
      </c>
      <c r="AP49" s="135">
        <v>2011</v>
      </c>
      <c r="AQ49" s="135">
        <v>2012</v>
      </c>
      <c r="AR49" s="135">
        <v>2013</v>
      </c>
      <c r="AS49" s="135">
        <v>2014</v>
      </c>
      <c r="AT49" s="135">
        <v>2015</v>
      </c>
      <c r="AU49" s="135">
        <v>2016</v>
      </c>
      <c r="AV49" s="135">
        <v>2017</v>
      </c>
      <c r="AW49" s="262">
        <v>2018</v>
      </c>
      <c r="AX49" s="135">
        <v>2019</v>
      </c>
      <c r="AY49" s="135">
        <v>2020</v>
      </c>
      <c r="AZ49" s="135">
        <v>2021</v>
      </c>
      <c r="BA49" s="135">
        <v>2022</v>
      </c>
      <c r="BB49" s="135">
        <v>2023</v>
      </c>
      <c r="BC49" s="176">
        <v>2024</v>
      </c>
      <c r="BD49" s="135">
        <v>2025</v>
      </c>
      <c r="BE49" s="263">
        <v>2026</v>
      </c>
      <c r="BF49" s="459"/>
      <c r="BH49" s="105"/>
      <c r="BI49" s="105"/>
    </row>
    <row r="50" spans="1:61" ht="3" customHeight="1" thickBot="1">
      <c r="A50" s="286" t="s">
        <v>89</v>
      </c>
      <c r="B50" s="288"/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P50" s="288"/>
      <c r="Q50" s="288"/>
      <c r="R50" s="288"/>
      <c r="S50" s="289"/>
      <c r="U50" s="286"/>
      <c r="V50" s="288">
        <v>2010</v>
      </c>
      <c r="W50" s="288">
        <v>2011</v>
      </c>
      <c r="X50" s="288">
        <v>2012</v>
      </c>
      <c r="Y50" s="288"/>
      <c r="Z50" s="288"/>
      <c r="AA50" s="288"/>
      <c r="AB50" s="288"/>
      <c r="AC50" s="288"/>
      <c r="AD50" s="288"/>
      <c r="AE50" s="288"/>
      <c r="AF50" s="288"/>
      <c r="AG50" s="288"/>
      <c r="AH50" s="288"/>
      <c r="AI50" s="288"/>
      <c r="AJ50" s="288"/>
      <c r="AK50" s="288"/>
      <c r="AL50" s="288"/>
      <c r="AM50" s="289"/>
      <c r="AO50" s="285"/>
      <c r="AP50" s="285"/>
      <c r="AQ50" s="285"/>
      <c r="AR50" s="285"/>
      <c r="AS50" s="285"/>
      <c r="AT50" s="285"/>
      <c r="AU50" s="285"/>
      <c r="AV50" s="285"/>
      <c r="AW50" s="285"/>
      <c r="AX50" s="285"/>
      <c r="AY50" s="285"/>
      <c r="AZ50" s="285"/>
      <c r="BA50" s="285"/>
      <c r="BB50" s="285"/>
      <c r="BC50" s="285"/>
      <c r="BD50" s="285"/>
      <c r="BE50" s="285"/>
      <c r="BF50" s="287"/>
      <c r="BH50" s="105"/>
      <c r="BI50" s="105"/>
    </row>
    <row r="51" spans="1:61" ht="20.100000000000001" customHeight="1">
      <c r="A51" s="120" t="s">
        <v>72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53">
        <v>206.79000000000011</v>
      </c>
      <c r="P51" s="153">
        <v>203.97000000000008</v>
      </c>
      <c r="Q51" s="153">
        <v>108.95000000000003</v>
      </c>
      <c r="R51" s="112">
        <v>358.78</v>
      </c>
      <c r="S51" s="61">
        <f>IF(R51="","",(R51-Q51)/Q51)</f>
        <v>2.2930702156952716</v>
      </c>
      <c r="U51" s="109" t="s">
        <v>72</v>
      </c>
      <c r="V51" s="39">
        <v>29.815000000000005</v>
      </c>
      <c r="W51" s="153">
        <v>149.20400000000001</v>
      </c>
      <c r="X51" s="153">
        <v>122.17799999999998</v>
      </c>
      <c r="Y51" s="153">
        <v>109.56100000000001</v>
      </c>
      <c r="Z51" s="153">
        <v>97.120999999999995</v>
      </c>
      <c r="AA51" s="153">
        <v>99.907999999999987</v>
      </c>
      <c r="AB51" s="153">
        <v>68.53</v>
      </c>
      <c r="AC51" s="153">
        <v>118.282</v>
      </c>
      <c r="AD51" s="153">
        <v>104.797</v>
      </c>
      <c r="AE51" s="153">
        <v>234.49399999999994</v>
      </c>
      <c r="AF51" s="153">
        <v>210.21299999999997</v>
      </c>
      <c r="AG51" s="153">
        <v>40.800000000000004</v>
      </c>
      <c r="AH51" s="153">
        <v>115.21899999999997</v>
      </c>
      <c r="AI51" s="153">
        <v>180.49199999999996</v>
      </c>
      <c r="AJ51" s="153">
        <v>257.79999999999995</v>
      </c>
      <c r="AK51" s="153">
        <v>323.69399999999996</v>
      </c>
      <c r="AL51" s="112">
        <v>171.15200000000004</v>
      </c>
      <c r="AM51" s="61">
        <f>IF(AL51="","",(AL51-AK51)/AK51)</f>
        <v>-0.47125371492829626</v>
      </c>
      <c r="AO51" s="124">
        <f t="shared" ref="AO51:AO60" si="116">(V51/B51)*10</f>
        <v>3.1291981528127626</v>
      </c>
      <c r="AP51" s="156">
        <f t="shared" ref="AP51:AP60" si="117">(W51/C51)*10</f>
        <v>2.9131733604076775</v>
      </c>
      <c r="AQ51" s="156">
        <f t="shared" ref="AQ51:AQ60" si="118">(X51/D51)*10</f>
        <v>3.7092200734691394</v>
      </c>
      <c r="AR51" s="156">
        <f t="shared" ref="AR51:AR60" si="119">(Y51/E51)*10</f>
        <v>0.99862366924310941</v>
      </c>
      <c r="AS51" s="156">
        <f t="shared" ref="AS51:AS60" si="120">(Z51/F51)*10</f>
        <v>2.6979554419689982</v>
      </c>
      <c r="AT51" s="156">
        <f t="shared" ref="AT51:AT60" si="121">(AA51/G51)*10</f>
        <v>5.3501124558209252</v>
      </c>
      <c r="AU51" s="156">
        <f t="shared" ref="AU51:AU60" si="122">(AB51/H51)*10</f>
        <v>6.6463000678886637</v>
      </c>
      <c r="AV51" s="156">
        <f t="shared" ref="AV51:AV60" si="123">(AC51/I51)*10</f>
        <v>6.0035529387879389</v>
      </c>
      <c r="AW51" s="156">
        <f t="shared" ref="AW51:AW60" si="124">(AD51/J51)*10</f>
        <v>6.99346012679346</v>
      </c>
      <c r="AX51" s="156">
        <f t="shared" ref="AX51:AX60" si="125">(AE51/K51)*10</f>
        <v>33.427512473271541</v>
      </c>
      <c r="AY51" s="156">
        <f t="shared" ref="AY51:AY60" si="126">(AF51/L51)*10</f>
        <v>6.2628631014449567</v>
      </c>
      <c r="AZ51" s="156">
        <f t="shared" ref="AZ51:AZ60" si="127">(AG51/M51)*10</f>
        <v>8.8695652173913047</v>
      </c>
      <c r="BA51" s="156">
        <f t="shared" ref="BA51:BA60" si="128">(AH51/N51)*10</f>
        <v>7.1796485543369828</v>
      </c>
      <c r="BB51" s="156">
        <f t="shared" ref="BB51:BB60" si="129">(AI51/O51)*10</f>
        <v>8.7282750616567473</v>
      </c>
      <c r="BC51" s="156">
        <f t="shared" ref="BC51:BC60" si="130">(AJ51/P51)*10</f>
        <v>12.639113595136532</v>
      </c>
      <c r="BD51" s="156">
        <f t="shared" ref="BD51:BD60" si="131">(AK51/Q51)*10</f>
        <v>29.710325837540147</v>
      </c>
      <c r="BE51" s="156">
        <f>(AL51/R51)*10</f>
        <v>4.770388538937512</v>
      </c>
      <c r="BF51" s="61">
        <f t="shared" ref="BF51:BF67" si="132">IF(BE51="","",(BE51-BD51)/BD51)</f>
        <v>-0.83943668053246523</v>
      </c>
      <c r="BH51" s="105"/>
      <c r="BI51" s="105"/>
    </row>
    <row r="52" spans="1:61" ht="20.100000000000001" customHeight="1">
      <c r="A52" s="121" t="s">
        <v>73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54">
        <v>568.10999999999979</v>
      </c>
      <c r="P52" s="154">
        <v>49.390000000000015</v>
      </c>
      <c r="Q52" s="154">
        <v>183.09000000000009</v>
      </c>
      <c r="R52" s="119"/>
      <c r="S52" s="52" t="str">
        <f t="shared" ref="S52:S67" si="133">IF(R52="","",(R52-Q52)/Q52)</f>
        <v/>
      </c>
      <c r="U52" s="109" t="s">
        <v>73</v>
      </c>
      <c r="V52" s="19">
        <v>106.98100000000001</v>
      </c>
      <c r="W52" s="154">
        <v>32.087000000000003</v>
      </c>
      <c r="X52" s="154">
        <v>68.099000000000004</v>
      </c>
      <c r="Y52" s="154">
        <v>95.572999999999993</v>
      </c>
      <c r="Z52" s="154">
        <v>79.214999999999989</v>
      </c>
      <c r="AA52" s="154">
        <v>14.875999999999999</v>
      </c>
      <c r="AB52" s="154">
        <v>102.047</v>
      </c>
      <c r="AC52" s="154">
        <v>223.39400000000003</v>
      </c>
      <c r="AD52" s="154">
        <v>153.98099999999999</v>
      </c>
      <c r="AE52" s="154">
        <v>117.78500000000003</v>
      </c>
      <c r="AF52" s="154">
        <v>729.51499999999999</v>
      </c>
      <c r="AG52" s="154">
        <v>150.46800000000002</v>
      </c>
      <c r="AH52" s="154">
        <v>405.61700000000002</v>
      </c>
      <c r="AI52" s="154">
        <v>458.54100000000022</v>
      </c>
      <c r="AJ52" s="154">
        <v>72.683000000000021</v>
      </c>
      <c r="AK52" s="154">
        <v>161.68400000000003</v>
      </c>
      <c r="AL52" s="119"/>
      <c r="AM52" s="52" t="str">
        <f t="shared" ref="AM52:AM67" si="134">IF(AL52="","",(AL52-AK52)/AK52)</f>
        <v/>
      </c>
      <c r="AO52" s="125">
        <f t="shared" si="116"/>
        <v>3.3315997633209804</v>
      </c>
      <c r="AP52" s="157">
        <f t="shared" si="117"/>
        <v>3.1895626242544735</v>
      </c>
      <c r="AQ52" s="157">
        <f t="shared" si="118"/>
        <v>6.7820934169903389</v>
      </c>
      <c r="AR52" s="157">
        <f t="shared" si="119"/>
        <v>2.4992939330543926</v>
      </c>
      <c r="AS52" s="157">
        <f t="shared" si="120"/>
        <v>7.2508009153318067</v>
      </c>
      <c r="AT52" s="157">
        <f t="shared" si="121"/>
        <v>2.9823576583801121</v>
      </c>
      <c r="AU52" s="157">
        <f t="shared" si="122"/>
        <v>9.3569594718503577</v>
      </c>
      <c r="AV52" s="157">
        <f t="shared" si="123"/>
        <v>4.8649578605805885</v>
      </c>
      <c r="AW52" s="157">
        <f t="shared" si="124"/>
        <v>7.3313812312526778</v>
      </c>
      <c r="AX52" s="157">
        <f t="shared" si="125"/>
        <v>5.4228821362799273</v>
      </c>
      <c r="AY52" s="157">
        <f t="shared" si="126"/>
        <v>37.576748738024108</v>
      </c>
      <c r="AZ52" s="157">
        <f t="shared" si="127"/>
        <v>16.45358119190815</v>
      </c>
      <c r="BA52" s="157">
        <f t="shared" si="128"/>
        <v>11.312703946450993</v>
      </c>
      <c r="BB52" s="157">
        <f t="shared" si="129"/>
        <v>8.0713418176057523</v>
      </c>
      <c r="BC52" s="157">
        <f t="shared" si="130"/>
        <v>14.716136869811702</v>
      </c>
      <c r="BD52" s="157">
        <f t="shared" si="131"/>
        <v>8.8308482167240125</v>
      </c>
      <c r="BE52" s="297" t="str">
        <f>IF(AL52="","",(AL52/R52)*10)</f>
        <v/>
      </c>
      <c r="BF52" s="52" t="str">
        <f t="shared" si="132"/>
        <v/>
      </c>
      <c r="BH52" s="105"/>
      <c r="BI52" s="105"/>
    </row>
    <row r="53" spans="1:61" ht="20.100000000000001" customHeight="1">
      <c r="A53" s="121" t="s">
        <v>74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121.94999999999999</v>
      </c>
      <c r="P53" s="154">
        <v>156.97000000000008</v>
      </c>
      <c r="Q53" s="154">
        <v>55.32</v>
      </c>
      <c r="R53" s="119"/>
      <c r="S53" s="52" t="str">
        <f t="shared" si="133"/>
        <v/>
      </c>
      <c r="U53" s="109" t="s">
        <v>74</v>
      </c>
      <c r="V53" s="19">
        <v>39.945</v>
      </c>
      <c r="W53" s="154">
        <v>210.15600000000001</v>
      </c>
      <c r="X53" s="154">
        <v>21.706999999999997</v>
      </c>
      <c r="Y53" s="154">
        <v>27.781999999999996</v>
      </c>
      <c r="Z53" s="154">
        <v>90.24</v>
      </c>
      <c r="AA53" s="154">
        <v>14.796000000000001</v>
      </c>
      <c r="AB53" s="154">
        <v>59.37299999999999</v>
      </c>
      <c r="AC53" s="154">
        <v>51.395000000000003</v>
      </c>
      <c r="AD53" s="154">
        <v>48.673000000000002</v>
      </c>
      <c r="AE53" s="154">
        <v>73.152999999999977</v>
      </c>
      <c r="AF53" s="154">
        <v>92.289999999999978</v>
      </c>
      <c r="AG53" s="154">
        <v>189.25800000000004</v>
      </c>
      <c r="AH53" s="154">
        <v>111.53900000000003</v>
      </c>
      <c r="AI53" s="154">
        <v>263.25999999999993</v>
      </c>
      <c r="AJ53" s="154">
        <v>307.31999999999994</v>
      </c>
      <c r="AK53" s="154">
        <v>170.24</v>
      </c>
      <c r="AL53" s="119"/>
      <c r="AM53" s="52" t="str">
        <f t="shared" si="134"/>
        <v/>
      </c>
      <c r="AO53" s="125">
        <f t="shared" si="116"/>
        <v>4.2296696315120714</v>
      </c>
      <c r="AP53" s="157">
        <f t="shared" si="117"/>
        <v>5.1006261831949908</v>
      </c>
      <c r="AQ53" s="157">
        <f t="shared" si="118"/>
        <v>10.416026871401151</v>
      </c>
      <c r="AR53" s="157">
        <f t="shared" si="119"/>
        <v>2.8028652138821637</v>
      </c>
      <c r="AS53" s="157">
        <f t="shared" si="120"/>
        <v>5.8612626656274349</v>
      </c>
      <c r="AT53" s="157">
        <f t="shared" si="121"/>
        <v>7.3980000000000024</v>
      </c>
      <c r="AU53" s="157">
        <f t="shared" si="122"/>
        <v>9.0040946314831647</v>
      </c>
      <c r="AV53" s="157">
        <f t="shared" si="123"/>
        <v>19.889705882352938</v>
      </c>
      <c r="AW53" s="157">
        <f t="shared" si="124"/>
        <v>138.27556818181819</v>
      </c>
      <c r="AX53" s="157">
        <f t="shared" si="125"/>
        <v>19.512670045345423</v>
      </c>
      <c r="AY53" s="157">
        <f t="shared" si="126"/>
        <v>6.7463450292397624</v>
      </c>
      <c r="AZ53" s="157">
        <f t="shared" si="127"/>
        <v>6.6250568838169945</v>
      </c>
      <c r="BA53" s="157">
        <f t="shared" si="128"/>
        <v>11.178492683904595</v>
      </c>
      <c r="BB53" s="157">
        <f t="shared" si="129"/>
        <v>21.58753587535875</v>
      </c>
      <c r="BC53" s="157">
        <f t="shared" si="130"/>
        <v>19.578263362425929</v>
      </c>
      <c r="BD53" s="157">
        <f t="shared" si="131"/>
        <v>30.773680404916849</v>
      </c>
      <c r="BE53" s="297" t="str">
        <f t="shared" ref="BE53:BE63" si="135">IF(AL53="","",(AL53/R53)*10)</f>
        <v/>
      </c>
      <c r="BF53" s="52" t="str">
        <f t="shared" si="132"/>
        <v/>
      </c>
      <c r="BH53" s="105"/>
      <c r="BI53" s="105"/>
    </row>
    <row r="54" spans="1:61" ht="20.100000000000001" customHeight="1">
      <c r="A54" s="121" t="s">
        <v>75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54">
        <v>18.09</v>
      </c>
      <c r="Q54" s="154">
        <v>155.28000000000003</v>
      </c>
      <c r="R54" s="119"/>
      <c r="S54" s="52" t="str">
        <f t="shared" si="133"/>
        <v/>
      </c>
      <c r="U54" s="109" t="s">
        <v>75</v>
      </c>
      <c r="V54" s="19">
        <v>85.614000000000019</v>
      </c>
      <c r="W54" s="154">
        <v>92.996999999999986</v>
      </c>
      <c r="X54" s="154">
        <v>30.552</v>
      </c>
      <c r="Y54" s="154">
        <v>154.78400000000005</v>
      </c>
      <c r="Z54" s="154">
        <v>82.786999999999978</v>
      </c>
      <c r="AA54" s="154">
        <v>74.756</v>
      </c>
      <c r="AB54" s="154">
        <v>80.057000000000002</v>
      </c>
      <c r="AC54" s="154">
        <v>55.018000000000008</v>
      </c>
      <c r="AD54" s="154">
        <v>24.623000000000001</v>
      </c>
      <c r="AE54" s="154">
        <v>122.39999999999998</v>
      </c>
      <c r="AF54" s="154">
        <v>30.440999999999995</v>
      </c>
      <c r="AG54" s="154">
        <v>199.78800000000004</v>
      </c>
      <c r="AH54" s="154">
        <v>163.68800000000005</v>
      </c>
      <c r="AI54" s="154">
        <v>230.74799999999999</v>
      </c>
      <c r="AJ54" s="154">
        <v>76.34099999999998</v>
      </c>
      <c r="AK54" s="154">
        <v>243.74800000000002</v>
      </c>
      <c r="AL54" s="119"/>
      <c r="AM54" s="52" t="str">
        <f t="shared" si="134"/>
        <v/>
      </c>
      <c r="AO54" s="125">
        <f t="shared" si="116"/>
        <v>1.9038025350233492</v>
      </c>
      <c r="AP54" s="157">
        <f t="shared" si="117"/>
        <v>4.6260259662736889</v>
      </c>
      <c r="AQ54" s="157">
        <f t="shared" si="118"/>
        <v>9.4911463187325236</v>
      </c>
      <c r="AR54" s="157">
        <f t="shared" si="119"/>
        <v>3.5672735653376373</v>
      </c>
      <c r="AS54" s="157">
        <f t="shared" si="120"/>
        <v>7.1325062462307205</v>
      </c>
      <c r="AT54" s="157">
        <f t="shared" si="121"/>
        <v>7.2904232494636236</v>
      </c>
      <c r="AU54" s="157">
        <f t="shared" si="122"/>
        <v>7.5840280409245917</v>
      </c>
      <c r="AV54" s="157">
        <f t="shared" si="123"/>
        <v>53.003853564547221</v>
      </c>
      <c r="AW54" s="157">
        <f t="shared" si="124"/>
        <v>12.177546983184966</v>
      </c>
      <c r="AX54" s="157">
        <f t="shared" si="125"/>
        <v>4.5491711885824735</v>
      </c>
      <c r="AY54" s="157">
        <f t="shared" si="126"/>
        <v>26.355844155844153</v>
      </c>
      <c r="AZ54" s="157">
        <f t="shared" si="127"/>
        <v>8.7281782437745736</v>
      </c>
      <c r="BA54" s="157">
        <f t="shared" si="128"/>
        <v>20.173527236874541</v>
      </c>
      <c r="BB54" s="157">
        <f t="shared" si="129"/>
        <v>9.0146501543149551</v>
      </c>
      <c r="BC54" s="157">
        <f t="shared" si="130"/>
        <v>42.200663349917072</v>
      </c>
      <c r="BD54" s="157">
        <f t="shared" si="131"/>
        <v>15.6973209685729</v>
      </c>
      <c r="BE54" s="297" t="str">
        <f t="shared" si="135"/>
        <v/>
      </c>
      <c r="BF54" s="52" t="str">
        <f t="shared" si="132"/>
        <v/>
      </c>
      <c r="BH54" s="105"/>
      <c r="BI54" s="105"/>
    </row>
    <row r="55" spans="1:61" ht="20.100000000000001" customHeight="1">
      <c r="A55" s="121" t="s">
        <v>76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54">
        <v>68.369999999999976</v>
      </c>
      <c r="Q55" s="154">
        <v>613.91999999999996</v>
      </c>
      <c r="R55" s="119"/>
      <c r="S55" s="52" t="str">
        <f t="shared" si="133"/>
        <v/>
      </c>
      <c r="U55" s="109" t="s">
        <v>76</v>
      </c>
      <c r="V55" s="19">
        <v>36.316000000000003</v>
      </c>
      <c r="W55" s="154">
        <v>16.928000000000001</v>
      </c>
      <c r="X55" s="154">
        <v>146.25000000000003</v>
      </c>
      <c r="Y55" s="154">
        <v>10.174000000000001</v>
      </c>
      <c r="Z55" s="154">
        <v>189.64499999999995</v>
      </c>
      <c r="AA55" s="154">
        <v>141.92499999999998</v>
      </c>
      <c r="AB55" s="154">
        <v>147.154</v>
      </c>
      <c r="AC55" s="154">
        <v>82.36399999999999</v>
      </c>
      <c r="AD55" s="154">
        <v>196.86600000000001</v>
      </c>
      <c r="AE55" s="154">
        <v>168.61099999999996</v>
      </c>
      <c r="AF55" s="154">
        <v>50.588999999999999</v>
      </c>
      <c r="AG55" s="154">
        <v>769.01500000000044</v>
      </c>
      <c r="AH55" s="154">
        <v>338.37599999999992</v>
      </c>
      <c r="AI55" s="154">
        <v>278.40999999999997</v>
      </c>
      <c r="AJ55" s="154">
        <v>147.01199999999997</v>
      </c>
      <c r="AK55" s="154">
        <v>376.38900000000007</v>
      </c>
      <c r="AL55" s="119"/>
      <c r="AM55" s="52" t="str">
        <f t="shared" si="134"/>
        <v/>
      </c>
      <c r="AO55" s="125">
        <f t="shared" si="116"/>
        <v>3.1543472596195605</v>
      </c>
      <c r="AP55" s="157">
        <f t="shared" si="117"/>
        <v>1.9260439185345319</v>
      </c>
      <c r="AQ55" s="157">
        <f t="shared" si="118"/>
        <v>3.7971232734448042</v>
      </c>
      <c r="AR55" s="157">
        <f t="shared" si="119"/>
        <v>23.995283018867926</v>
      </c>
      <c r="AS55" s="157">
        <f t="shared" si="120"/>
        <v>1.7330256785159459</v>
      </c>
      <c r="AT55" s="157">
        <f t="shared" si="121"/>
        <v>3.9895710350255804</v>
      </c>
      <c r="AU55" s="157">
        <f t="shared" si="122"/>
        <v>5.7120565173511375</v>
      </c>
      <c r="AV55" s="157">
        <f t="shared" si="123"/>
        <v>34.870448772226915</v>
      </c>
      <c r="AW55" s="157">
        <f t="shared" si="124"/>
        <v>6.7623660346248968</v>
      </c>
      <c r="AX55" s="157">
        <f t="shared" si="125"/>
        <v>4.0124458616914946</v>
      </c>
      <c r="AY55" s="157">
        <f t="shared" si="126"/>
        <v>4.7523720056364498</v>
      </c>
      <c r="AZ55" s="157">
        <f t="shared" si="127"/>
        <v>27.779323050247466</v>
      </c>
      <c r="BA55" s="157">
        <f t="shared" si="128"/>
        <v>6.6202848646110501</v>
      </c>
      <c r="BB55" s="157">
        <f t="shared" si="129"/>
        <v>24.428358339914013</v>
      </c>
      <c r="BC55" s="157">
        <f t="shared" si="130"/>
        <v>21.502413339183857</v>
      </c>
      <c r="BD55" s="157">
        <f t="shared" si="131"/>
        <v>6.130912822517594</v>
      </c>
      <c r="BE55" s="297" t="str">
        <f t="shared" si="135"/>
        <v/>
      </c>
      <c r="BF55" s="52" t="str">
        <f t="shared" si="132"/>
        <v/>
      </c>
      <c r="BH55" s="105"/>
      <c r="BI55" s="105"/>
    </row>
    <row r="56" spans="1:61" ht="20.100000000000001" customHeight="1">
      <c r="A56" s="121" t="s">
        <v>77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54">
        <v>203.94000000000005</v>
      </c>
      <c r="Q56" s="154">
        <v>67.090000000000032</v>
      </c>
      <c r="R56" s="119"/>
      <c r="S56" s="52" t="str">
        <f t="shared" si="133"/>
        <v/>
      </c>
      <c r="U56" s="109" t="s">
        <v>77</v>
      </c>
      <c r="V56" s="19">
        <v>50.512</v>
      </c>
      <c r="W56" s="154">
        <v>76.984999999999985</v>
      </c>
      <c r="X56" s="154">
        <v>140.74100000000001</v>
      </c>
      <c r="Y56" s="154">
        <v>108.19399999999999</v>
      </c>
      <c r="Z56" s="154">
        <v>2.327</v>
      </c>
      <c r="AA56" s="154">
        <v>108.241</v>
      </c>
      <c r="AB56" s="154">
        <v>89.242999999999995</v>
      </c>
      <c r="AC56" s="154">
        <v>81.237000000000023</v>
      </c>
      <c r="AD56" s="154">
        <v>251.595</v>
      </c>
      <c r="AE56" s="154">
        <v>116.065</v>
      </c>
      <c r="AF56" s="154">
        <v>70.181000000000012</v>
      </c>
      <c r="AG56" s="154">
        <v>156.5320000000001</v>
      </c>
      <c r="AH56" s="154">
        <v>262.81200000000013</v>
      </c>
      <c r="AI56" s="154">
        <v>150.63999999999999</v>
      </c>
      <c r="AJ56" s="154">
        <v>240.67999999999998</v>
      </c>
      <c r="AK56" s="154">
        <v>154.39200000000002</v>
      </c>
      <c r="AL56" s="119"/>
      <c r="AM56" s="52" t="str">
        <f t="shared" si="134"/>
        <v/>
      </c>
      <c r="AO56" s="125">
        <f t="shared" si="116"/>
        <v>5.7602919375071266</v>
      </c>
      <c r="AP56" s="157">
        <f t="shared" si="117"/>
        <v>3.9711647580728346</v>
      </c>
      <c r="AQ56" s="157">
        <f t="shared" si="118"/>
        <v>1.8513680610365695</v>
      </c>
      <c r="AR56" s="157">
        <f t="shared" si="119"/>
        <v>5.3728956646968253</v>
      </c>
      <c r="AS56" s="157">
        <f t="shared" si="120"/>
        <v>28.036144578313255</v>
      </c>
      <c r="AT56" s="157">
        <f t="shared" si="121"/>
        <v>3.4592841163310957</v>
      </c>
      <c r="AU56" s="157">
        <f t="shared" si="122"/>
        <v>1.1073569008946409</v>
      </c>
      <c r="AV56" s="157">
        <f t="shared" si="123"/>
        <v>8.3081407240744571</v>
      </c>
      <c r="AW56" s="157">
        <f t="shared" si="124"/>
        <v>6.629818967561727</v>
      </c>
      <c r="AX56" s="157">
        <f t="shared" si="125"/>
        <v>5.6594987322020671</v>
      </c>
      <c r="AY56" s="157">
        <f t="shared" si="126"/>
        <v>9.3004240657301924</v>
      </c>
      <c r="AZ56" s="157">
        <f t="shared" si="127"/>
        <v>19.322552771262814</v>
      </c>
      <c r="BA56" s="157">
        <f t="shared" si="128"/>
        <v>20.461849890999698</v>
      </c>
      <c r="BB56" s="157">
        <f t="shared" si="129"/>
        <v>18.740980343368989</v>
      </c>
      <c r="BC56" s="157">
        <f t="shared" si="130"/>
        <v>11.801510248112185</v>
      </c>
      <c r="BD56" s="157">
        <f t="shared" si="131"/>
        <v>23.012669548367857</v>
      </c>
      <c r="BE56" s="297" t="str">
        <f t="shared" si="135"/>
        <v/>
      </c>
      <c r="BF56" s="52" t="str">
        <f t="shared" si="132"/>
        <v/>
      </c>
      <c r="BH56" s="105"/>
      <c r="BI56" s="105"/>
    </row>
    <row r="57" spans="1:61" ht="20.100000000000001" customHeight="1">
      <c r="A57" s="121" t="s">
        <v>78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54">
        <v>140.32000000000005</v>
      </c>
      <c r="Q57" s="154">
        <v>94.610000000000042</v>
      </c>
      <c r="R57" s="119"/>
      <c r="S57" s="52" t="str">
        <f t="shared" si="133"/>
        <v/>
      </c>
      <c r="U57" s="109" t="s">
        <v>78</v>
      </c>
      <c r="V57" s="19">
        <v>101.88200000000002</v>
      </c>
      <c r="W57" s="154">
        <v>208.25</v>
      </c>
      <c r="X57" s="154">
        <v>120.58900000000001</v>
      </c>
      <c r="Y57" s="154">
        <v>63.236000000000004</v>
      </c>
      <c r="Z57" s="154">
        <v>133.27200000000002</v>
      </c>
      <c r="AA57" s="154">
        <v>88.903999999999996</v>
      </c>
      <c r="AB57" s="154">
        <v>66.512999999999991</v>
      </c>
      <c r="AC57" s="154">
        <v>161.839</v>
      </c>
      <c r="AD57" s="154">
        <v>69.402000000000001</v>
      </c>
      <c r="AE57" s="154">
        <v>109.84300000000002</v>
      </c>
      <c r="AF57" s="154">
        <v>111.27</v>
      </c>
      <c r="AG57" s="154">
        <v>115.04100000000001</v>
      </c>
      <c r="AH57" s="154">
        <v>124.31800000000001</v>
      </c>
      <c r="AI57" s="154">
        <v>127.58</v>
      </c>
      <c r="AJ57" s="154">
        <v>177.48399999999995</v>
      </c>
      <c r="AK57" s="154">
        <v>177.92799999999997</v>
      </c>
      <c r="AL57" s="119"/>
      <c r="AM57" s="52" t="str">
        <f t="shared" si="134"/>
        <v/>
      </c>
      <c r="AO57" s="125">
        <f t="shared" si="116"/>
        <v>3.3602242744063329</v>
      </c>
      <c r="AP57" s="157">
        <f t="shared" si="117"/>
        <v>8.6770833333333339</v>
      </c>
      <c r="AQ57" s="157">
        <f t="shared" si="118"/>
        <v>4.960264900662251</v>
      </c>
      <c r="AR57" s="157">
        <f t="shared" si="119"/>
        <v>2.6307775512751173</v>
      </c>
      <c r="AS57" s="157">
        <f t="shared" si="120"/>
        <v>9.8741942653923065</v>
      </c>
      <c r="AT57" s="157">
        <f t="shared" si="121"/>
        <v>2.636536180308422</v>
      </c>
      <c r="AU57" s="157">
        <f t="shared" si="122"/>
        <v>7.8259795270031765</v>
      </c>
      <c r="AV57" s="157">
        <f t="shared" si="123"/>
        <v>9.4114328913700831</v>
      </c>
      <c r="AW57" s="157">
        <f t="shared" si="124"/>
        <v>16.453769559032718</v>
      </c>
      <c r="AX57" s="157">
        <f t="shared" si="125"/>
        <v>6.2131907913343545</v>
      </c>
      <c r="AY57" s="157">
        <f t="shared" si="126"/>
        <v>3.8524391510577165</v>
      </c>
      <c r="AZ57" s="157">
        <f t="shared" si="127"/>
        <v>12.605851413543723</v>
      </c>
      <c r="BA57" s="157">
        <f t="shared" si="128"/>
        <v>4.0218045356022127</v>
      </c>
      <c r="BB57" s="157">
        <f t="shared" si="129"/>
        <v>11.735810872964771</v>
      </c>
      <c r="BC57" s="157">
        <f t="shared" si="130"/>
        <v>12.648517673888247</v>
      </c>
      <c r="BD57" s="157">
        <f t="shared" si="131"/>
        <v>18.806468660818084</v>
      </c>
      <c r="BE57" s="297" t="str">
        <f t="shared" si="135"/>
        <v/>
      </c>
      <c r="BF57" s="52" t="str">
        <f t="shared" si="132"/>
        <v/>
      </c>
      <c r="BH57" s="105"/>
      <c r="BI57" s="105"/>
    </row>
    <row r="58" spans="1:61" ht="20.100000000000001" customHeight="1">
      <c r="A58" s="121" t="s">
        <v>79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54">
        <v>298.74999999999977</v>
      </c>
      <c r="Q58" s="154">
        <v>218.68000000000004</v>
      </c>
      <c r="R58" s="119"/>
      <c r="S58" s="52" t="str">
        <f t="shared" si="133"/>
        <v/>
      </c>
      <c r="U58" s="109" t="s">
        <v>79</v>
      </c>
      <c r="V58" s="19">
        <v>248.68200000000002</v>
      </c>
      <c r="W58" s="154">
        <v>13.135</v>
      </c>
      <c r="X58" s="154">
        <v>170.39499999999998</v>
      </c>
      <c r="Y58" s="154">
        <v>85.355999999999995</v>
      </c>
      <c r="Z58" s="154">
        <v>57.158000000000001</v>
      </c>
      <c r="AA58" s="154">
        <v>62.073999999999998</v>
      </c>
      <c r="AB58" s="154">
        <v>182.14699999999996</v>
      </c>
      <c r="AC58" s="154">
        <v>90.742000000000004</v>
      </c>
      <c r="AD58" s="154">
        <v>92.774000000000001</v>
      </c>
      <c r="AE58" s="154">
        <v>20.315999999999999</v>
      </c>
      <c r="AF58" s="154">
        <v>52.984999999999999</v>
      </c>
      <c r="AG58" s="154">
        <v>98.681000000000012</v>
      </c>
      <c r="AH58" s="154">
        <v>194.059</v>
      </c>
      <c r="AI58" s="154">
        <v>53.199000000000005</v>
      </c>
      <c r="AJ58" s="154">
        <v>229.73099999999991</v>
      </c>
      <c r="AK58" s="154">
        <v>193.50400000000008</v>
      </c>
      <c r="AL58" s="119"/>
      <c r="AM58" s="52" t="str">
        <f t="shared" si="134"/>
        <v/>
      </c>
      <c r="AO58" s="125">
        <f t="shared" si="116"/>
        <v>3.3921512460613008</v>
      </c>
      <c r="AP58" s="157">
        <f t="shared" si="117"/>
        <v>6.9131578947368419</v>
      </c>
      <c r="AQ58" s="157">
        <f t="shared" si="118"/>
        <v>2.1921112554836548</v>
      </c>
      <c r="AR58" s="157">
        <f t="shared" si="119"/>
        <v>4.2767812406052705</v>
      </c>
      <c r="AS58" s="157">
        <f t="shared" si="120"/>
        <v>5.0834222696549265</v>
      </c>
      <c r="AT58" s="157">
        <f t="shared" si="121"/>
        <v>1.8476054409619906</v>
      </c>
      <c r="AU58" s="157">
        <f t="shared" si="122"/>
        <v>8.7185046907907306</v>
      </c>
      <c r="AV58" s="157">
        <f t="shared" si="123"/>
        <v>5.8071163445539478</v>
      </c>
      <c r="AW58" s="157">
        <f t="shared" si="124"/>
        <v>8.9845051326748013</v>
      </c>
      <c r="AX58" s="157">
        <f t="shared" si="125"/>
        <v>69.814432989690744</v>
      </c>
      <c r="AY58" s="157">
        <f t="shared" si="126"/>
        <v>10.103928299008389</v>
      </c>
      <c r="AZ58" s="157">
        <f t="shared" si="127"/>
        <v>20.221516393442624</v>
      </c>
      <c r="BA58" s="157">
        <f t="shared" si="128"/>
        <v>8.7912929238017519</v>
      </c>
      <c r="BB58" s="157">
        <f t="shared" si="129"/>
        <v>91.880829015544094</v>
      </c>
      <c r="BC58" s="157">
        <f t="shared" si="130"/>
        <v>7.6897405857740617</v>
      </c>
      <c r="BD58" s="157">
        <f t="shared" si="131"/>
        <v>8.8487287360526814</v>
      </c>
      <c r="BE58" s="297" t="str">
        <f t="shared" si="135"/>
        <v/>
      </c>
      <c r="BF58" s="52" t="str">
        <f t="shared" si="132"/>
        <v/>
      </c>
      <c r="BH58" s="105"/>
      <c r="BI58" s="105"/>
    </row>
    <row r="59" spans="1:61" ht="20.100000000000001" customHeight="1">
      <c r="A59" s="121" t="s">
        <v>80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54">
        <v>289.97999999999973</v>
      </c>
      <c r="Q59" s="154">
        <v>42.160000000000011</v>
      </c>
      <c r="R59" s="119"/>
      <c r="S59" s="52" t="str">
        <f t="shared" si="133"/>
        <v/>
      </c>
      <c r="U59" s="109" t="s">
        <v>80</v>
      </c>
      <c r="V59" s="19">
        <v>26.283999999999999</v>
      </c>
      <c r="W59" s="154">
        <v>140.136</v>
      </c>
      <c r="X59" s="154">
        <v>62.427000000000007</v>
      </c>
      <c r="Y59" s="154">
        <v>148.22899999999998</v>
      </c>
      <c r="Z59" s="154">
        <v>99.02600000000001</v>
      </c>
      <c r="AA59" s="154">
        <v>189.15099999999995</v>
      </c>
      <c r="AB59" s="154">
        <v>114.91000000000001</v>
      </c>
      <c r="AC59" s="154">
        <v>15.391</v>
      </c>
      <c r="AD59" s="154">
        <v>141.86099999999999</v>
      </c>
      <c r="AE59" s="154">
        <v>88.779999999999987</v>
      </c>
      <c r="AF59" s="154">
        <v>72.782000000000011</v>
      </c>
      <c r="AG59" s="154">
        <v>256.71899999999999</v>
      </c>
      <c r="AH59" s="154">
        <v>308.47400000000005</v>
      </c>
      <c r="AI59" s="154">
        <v>368.83200000000011</v>
      </c>
      <c r="AJ59" s="154">
        <v>156.05799999999999</v>
      </c>
      <c r="AK59" s="154">
        <v>222.68999999999988</v>
      </c>
      <c r="AL59" s="119"/>
      <c r="AM59" s="52" t="str">
        <f t="shared" si="134"/>
        <v/>
      </c>
      <c r="AO59" s="125">
        <f t="shared" si="116"/>
        <v>3.485479379392654</v>
      </c>
      <c r="AP59" s="157">
        <f t="shared" si="117"/>
        <v>6.9185880029622302</v>
      </c>
      <c r="AQ59" s="157">
        <f t="shared" si="118"/>
        <v>4.9439296745070092</v>
      </c>
      <c r="AR59" s="157">
        <f t="shared" si="119"/>
        <v>7.6914176006641757</v>
      </c>
      <c r="AS59" s="157">
        <f t="shared" si="120"/>
        <v>5.3903434761308588</v>
      </c>
      <c r="AT59" s="157">
        <f t="shared" si="121"/>
        <v>3.7363160493827152</v>
      </c>
      <c r="AU59" s="157">
        <f t="shared" si="122"/>
        <v>4.120262469073829</v>
      </c>
      <c r="AV59" s="157">
        <f t="shared" si="123"/>
        <v>59.42471042471044</v>
      </c>
      <c r="AW59" s="157">
        <f t="shared" si="124"/>
        <v>4.9669479359966386</v>
      </c>
      <c r="AX59" s="157">
        <f t="shared" si="125"/>
        <v>27.640099626400993</v>
      </c>
      <c r="AY59" s="157">
        <f t="shared" si="126"/>
        <v>6.7018416206261495</v>
      </c>
      <c r="AZ59" s="157">
        <f t="shared" si="127"/>
        <v>7.1731258207829196</v>
      </c>
      <c r="BA59" s="157">
        <f t="shared" si="128"/>
        <v>7.449803173376484</v>
      </c>
      <c r="BB59" s="157">
        <f t="shared" si="129"/>
        <v>13.273545182999245</v>
      </c>
      <c r="BC59" s="157">
        <f t="shared" si="130"/>
        <v>5.381681495275541</v>
      </c>
      <c r="BD59" s="157">
        <f t="shared" si="131"/>
        <v>52.820208728652709</v>
      </c>
      <c r="BE59" s="297" t="str">
        <f t="shared" si="135"/>
        <v/>
      </c>
      <c r="BF59" s="52" t="str">
        <f t="shared" si="132"/>
        <v/>
      </c>
      <c r="BH59" s="105"/>
      <c r="BI59" s="105"/>
    </row>
    <row r="60" spans="1:61" ht="20.100000000000001" customHeight="1">
      <c r="A60" s="121" t="s">
        <v>81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50.90000000000002</v>
      </c>
      <c r="P60" s="154">
        <v>220.96</v>
      </c>
      <c r="Q60" s="154">
        <v>152.54000000000013</v>
      </c>
      <c r="R60" s="119"/>
      <c r="S60" s="52" t="str">
        <f t="shared" si="133"/>
        <v/>
      </c>
      <c r="U60" s="109" t="s">
        <v>81</v>
      </c>
      <c r="V60" s="19">
        <v>80.941000000000003</v>
      </c>
      <c r="W60" s="154">
        <v>133.739</v>
      </c>
      <c r="X60" s="154">
        <v>0.89600000000000013</v>
      </c>
      <c r="Y60" s="154">
        <v>99.911000000000001</v>
      </c>
      <c r="Z60" s="154">
        <v>62.055999999999997</v>
      </c>
      <c r="AA60" s="154">
        <v>42.978000000000009</v>
      </c>
      <c r="AB60" s="154">
        <v>73.328000000000003</v>
      </c>
      <c r="AC60" s="154">
        <v>7.7379999999999995</v>
      </c>
      <c r="AD60" s="154">
        <v>45.496000000000002</v>
      </c>
      <c r="AE60" s="154">
        <v>116.032</v>
      </c>
      <c r="AF60" s="154">
        <v>123.81899999999997</v>
      </c>
      <c r="AG60" s="154">
        <v>149.98599999999999</v>
      </c>
      <c r="AH60" s="154">
        <v>319.26399999999995</v>
      </c>
      <c r="AI60" s="154">
        <v>57.844000000000001</v>
      </c>
      <c r="AJ60" s="154">
        <v>148.756</v>
      </c>
      <c r="AK60" s="154">
        <v>156.06899999999999</v>
      </c>
      <c r="AL60" s="119"/>
      <c r="AM60" s="52" t="str">
        <f t="shared" si="134"/>
        <v/>
      </c>
      <c r="AO60" s="125">
        <f t="shared" si="116"/>
        <v>3.3624543037554004</v>
      </c>
      <c r="AP60" s="157">
        <f t="shared" si="117"/>
        <v>4.4061213059664608</v>
      </c>
      <c r="AQ60" s="157">
        <f t="shared" si="118"/>
        <v>6.4000000000000012</v>
      </c>
      <c r="AR60" s="157">
        <f t="shared" si="119"/>
        <v>5.0130958354239841</v>
      </c>
      <c r="AS60" s="157">
        <f t="shared" si="120"/>
        <v>3.816247463255642</v>
      </c>
      <c r="AT60" s="157">
        <f t="shared" si="121"/>
        <v>1.6204049315688276</v>
      </c>
      <c r="AU60" s="157">
        <f t="shared" si="122"/>
        <v>9.7914274268927759</v>
      </c>
      <c r="AV60" s="157">
        <f t="shared" si="123"/>
        <v>28.659259259259258</v>
      </c>
      <c r="AW60" s="157">
        <f t="shared" si="124"/>
        <v>1.8691097325500186</v>
      </c>
      <c r="AX60" s="157">
        <f t="shared" si="125"/>
        <v>7.1277105473309144</v>
      </c>
      <c r="AY60" s="157">
        <f t="shared" si="126"/>
        <v>7.5646994134897314</v>
      </c>
      <c r="AZ60" s="157">
        <f t="shared" si="127"/>
        <v>9.2515420676042428</v>
      </c>
      <c r="BA60" s="157">
        <f t="shared" si="128"/>
        <v>19.24436407474381</v>
      </c>
      <c r="BB60" s="157">
        <f t="shared" si="129"/>
        <v>11.364243614931233</v>
      </c>
      <c r="BC60" s="157">
        <f t="shared" si="130"/>
        <v>6.7322592324402608</v>
      </c>
      <c r="BD60" s="157">
        <f t="shared" si="131"/>
        <v>10.231349154320169</v>
      </c>
      <c r="BE60" s="297" t="str">
        <f t="shared" si="135"/>
        <v/>
      </c>
      <c r="BF60" s="52" t="str">
        <f t="shared" si="132"/>
        <v/>
      </c>
      <c r="BH60" s="105"/>
      <c r="BI60" s="105"/>
    </row>
    <row r="61" spans="1:61" ht="20.100000000000001" customHeight="1">
      <c r="A61" s="121" t="s">
        <v>82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54">
        <v>213.44000000000005</v>
      </c>
      <c r="Q61" s="154">
        <v>53.060000000000009</v>
      </c>
      <c r="R61" s="119"/>
      <c r="S61" s="52" t="str">
        <f t="shared" si="133"/>
        <v/>
      </c>
      <c r="U61" s="109" t="s">
        <v>82</v>
      </c>
      <c r="V61" s="19">
        <v>62.047999999999995</v>
      </c>
      <c r="W61" s="154">
        <v>49.418999999999997</v>
      </c>
      <c r="X61" s="154">
        <v>115.30700000000002</v>
      </c>
      <c r="Y61" s="154">
        <v>48.548999999999999</v>
      </c>
      <c r="Z61" s="154">
        <v>60.350999999999999</v>
      </c>
      <c r="AA61" s="154">
        <v>250.62000000000003</v>
      </c>
      <c r="AB61" s="154">
        <v>66.029999999999987</v>
      </c>
      <c r="AC61" s="154">
        <v>58.631000000000007</v>
      </c>
      <c r="AD61" s="154">
        <v>111.59399999999999</v>
      </c>
      <c r="AE61" s="154">
        <v>193.00300000000004</v>
      </c>
      <c r="AF61" s="154">
        <v>285.58600000000001</v>
      </c>
      <c r="AG61" s="154">
        <v>185.32599999999994</v>
      </c>
      <c r="AH61" s="154">
        <v>275.30900000000003</v>
      </c>
      <c r="AI61" s="154">
        <v>299.64300000000009</v>
      </c>
      <c r="AJ61" s="154">
        <v>1020.7949999999997</v>
      </c>
      <c r="AK61" s="154">
        <v>184.76600000000002</v>
      </c>
      <c r="AL61" s="119"/>
      <c r="AM61" s="52" t="str">
        <f t="shared" si="134"/>
        <v/>
      </c>
      <c r="AO61" s="125">
        <f t="shared" ref="AO61:AP67" si="136">(V61/B61)*10</f>
        <v>4.6122054560321102</v>
      </c>
      <c r="AP61" s="157">
        <f t="shared" si="136"/>
        <v>2.7942440348298092</v>
      </c>
      <c r="AQ61" s="157">
        <f t="shared" ref="AQ61:AZ63" si="137">IF(X61="","",(X61/D61)*10)</f>
        <v>5.6581284655773123</v>
      </c>
      <c r="AR61" s="157">
        <f t="shared" si="137"/>
        <v>6.3913902053712492</v>
      </c>
      <c r="AS61" s="157">
        <f t="shared" si="137"/>
        <v>6.9560857538035954</v>
      </c>
      <c r="AT61" s="157">
        <f t="shared" si="137"/>
        <v>7.400561051232839</v>
      </c>
      <c r="AU61" s="157">
        <f t="shared" si="137"/>
        <v>6.129211918685602</v>
      </c>
      <c r="AV61" s="157">
        <f t="shared" si="137"/>
        <v>3.0930048533445875</v>
      </c>
      <c r="AW61" s="157">
        <f t="shared" si="137"/>
        <v>6.8194817892935706</v>
      </c>
      <c r="AX61" s="157">
        <f t="shared" si="137"/>
        <v>16.76100738167608</v>
      </c>
      <c r="AY61" s="157">
        <f t="shared" si="137"/>
        <v>10.166459008223278</v>
      </c>
      <c r="AZ61" s="157">
        <f t="shared" si="137"/>
        <v>6.4409689639592713</v>
      </c>
      <c r="BA61" s="157">
        <f t="shared" ref="BA61:BA63" si="138">IF(AH61="","",(AH61/N61)*10)</f>
        <v>30.569509216078167</v>
      </c>
      <c r="BB61" s="157">
        <f t="shared" ref="BB61:BB63" si="139">IF(AI61="","",(AI61/O61)*10)</f>
        <v>13.213520306918907</v>
      </c>
      <c r="BC61" s="157">
        <f t="shared" ref="BC61:BC63" si="140">IF(AJ61="","",(AJ61/P61)*10)</f>
        <v>47.82585269865065</v>
      </c>
      <c r="BD61" s="157">
        <f t="shared" ref="BD61:BD63" si="141">IF(AK61="","",(AK61/Q61)*10)</f>
        <v>34.822088202035431</v>
      </c>
      <c r="BE61" s="297" t="str">
        <f t="shared" si="135"/>
        <v/>
      </c>
      <c r="BF61" s="52" t="str">
        <f t="shared" si="132"/>
        <v/>
      </c>
      <c r="BH61" s="105"/>
      <c r="BI61" s="105"/>
    </row>
    <row r="62" spans="1:61" ht="20.100000000000001" customHeight="1" thickBot="1">
      <c r="A62" s="122" t="s">
        <v>83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55">
        <v>152.83000000000007</v>
      </c>
      <c r="Q62" s="155">
        <v>183.99</v>
      </c>
      <c r="R62" s="123"/>
      <c r="S62" s="52" t="str">
        <f t="shared" si="133"/>
        <v/>
      </c>
      <c r="U62" s="110" t="s">
        <v>83</v>
      </c>
      <c r="V62" s="19">
        <v>30.416</v>
      </c>
      <c r="W62" s="154">
        <v>47.312999999999995</v>
      </c>
      <c r="X62" s="154">
        <v>23.595999999999997</v>
      </c>
      <c r="Y62" s="154">
        <v>78.717000000000013</v>
      </c>
      <c r="Z62" s="154">
        <v>56.821999999999996</v>
      </c>
      <c r="AA62" s="154">
        <v>94.972999999999999</v>
      </c>
      <c r="AB62" s="154">
        <v>72.218000000000018</v>
      </c>
      <c r="AC62" s="154">
        <v>81.169000000000011</v>
      </c>
      <c r="AD62" s="154">
        <v>81.001999999999995</v>
      </c>
      <c r="AE62" s="154">
        <v>103.39299999999999</v>
      </c>
      <c r="AF62" s="154">
        <v>78.418999999999969</v>
      </c>
      <c r="AG62" s="154">
        <v>91.548000000000016</v>
      </c>
      <c r="AH62" s="154">
        <v>146.48499999999996</v>
      </c>
      <c r="AI62" s="154">
        <v>226.58299999999997</v>
      </c>
      <c r="AJ62" s="154">
        <v>499.74499999999989</v>
      </c>
      <c r="AK62" s="154">
        <v>174.71800000000007</v>
      </c>
      <c r="AL62" s="119"/>
      <c r="AM62" s="52" t="str">
        <f t="shared" si="134"/>
        <v/>
      </c>
      <c r="AO62" s="125">
        <f t="shared" si="136"/>
        <v>3.2621192621192625</v>
      </c>
      <c r="AP62" s="157">
        <f t="shared" si="136"/>
        <v>3.8014623172103477</v>
      </c>
      <c r="AQ62" s="157">
        <f t="shared" si="137"/>
        <v>2.0859264497878356</v>
      </c>
      <c r="AR62" s="157">
        <f t="shared" si="137"/>
        <v>7.1192005064664921</v>
      </c>
      <c r="AS62" s="157">
        <f t="shared" si="137"/>
        <v>7.7881030701754375</v>
      </c>
      <c r="AT62" s="157">
        <f t="shared" si="137"/>
        <v>4.5561525545694419</v>
      </c>
      <c r="AU62" s="157">
        <f t="shared" si="137"/>
        <v>8.2780834479596539</v>
      </c>
      <c r="AV62" s="157">
        <f t="shared" si="137"/>
        <v>7.588015331401329</v>
      </c>
      <c r="AW62" s="157">
        <f t="shared" si="137"/>
        <v>7.0216712898751732</v>
      </c>
      <c r="AX62" s="157">
        <f t="shared" si="137"/>
        <v>6.3237308868501527</v>
      </c>
      <c r="AY62" s="157">
        <f t="shared" si="137"/>
        <v>5.4186705362078502</v>
      </c>
      <c r="AZ62" s="157">
        <f t="shared" si="137"/>
        <v>12.885010555946518</v>
      </c>
      <c r="BA62" s="157">
        <f t="shared" si="138"/>
        <v>66.553839164016367</v>
      </c>
      <c r="BB62" s="157">
        <f t="shared" si="139"/>
        <v>7.4095160235448079</v>
      </c>
      <c r="BC62" s="157">
        <f t="shared" si="140"/>
        <v>32.699404567166106</v>
      </c>
      <c r="BD62" s="157">
        <f t="shared" si="141"/>
        <v>9.496059568454811</v>
      </c>
      <c r="BE62" s="297" t="str">
        <f t="shared" si="135"/>
        <v/>
      </c>
      <c r="BF62" s="52" t="str">
        <f t="shared" si="132"/>
        <v/>
      </c>
      <c r="BH62" s="105"/>
      <c r="BI62" s="105"/>
    </row>
    <row r="63" spans="1:61" ht="20.100000000000001" customHeight="1" thickBot="1">
      <c r="A63" s="35" t="str">
        <f>A19</f>
        <v>janeiro</v>
      </c>
      <c r="B63" s="167">
        <f>B51</f>
        <v>95.28</v>
      </c>
      <c r="C63" s="168">
        <f t="shared" ref="C63:R63" si="142">C51</f>
        <v>512.16999999999996</v>
      </c>
      <c r="D63" s="168">
        <f t="shared" si="142"/>
        <v>329.39</v>
      </c>
      <c r="E63" s="168">
        <f t="shared" si="142"/>
        <v>1097.1199999999999</v>
      </c>
      <c r="F63" s="168">
        <f t="shared" si="142"/>
        <v>359.98</v>
      </c>
      <c r="G63" s="168">
        <f t="shared" si="142"/>
        <v>186.74000000000004</v>
      </c>
      <c r="H63" s="168">
        <f t="shared" si="142"/>
        <v>103.10999999999999</v>
      </c>
      <c r="I63" s="168">
        <f t="shared" si="142"/>
        <v>197.02</v>
      </c>
      <c r="J63" s="168">
        <f t="shared" si="142"/>
        <v>149.85</v>
      </c>
      <c r="K63" s="168">
        <f t="shared" si="142"/>
        <v>70.15000000000002</v>
      </c>
      <c r="L63" s="168">
        <f t="shared" si="142"/>
        <v>335.65</v>
      </c>
      <c r="M63" s="168">
        <f t="shared" si="142"/>
        <v>46</v>
      </c>
      <c r="N63" s="168">
        <f t="shared" si="142"/>
        <v>160.4800000000001</v>
      </c>
      <c r="O63" s="168">
        <f t="shared" si="142"/>
        <v>206.79000000000011</v>
      </c>
      <c r="P63" s="168">
        <f t="shared" si="142"/>
        <v>203.97000000000008</v>
      </c>
      <c r="Q63" s="168">
        <f t="shared" si="142"/>
        <v>108.95000000000003</v>
      </c>
      <c r="R63" s="169">
        <f t="shared" si="142"/>
        <v>358.78</v>
      </c>
      <c r="S63" s="61">
        <f t="shared" si="133"/>
        <v>2.2930702156952716</v>
      </c>
      <c r="U63" s="109"/>
      <c r="V63" s="167">
        <f>V51</f>
        <v>29.815000000000005</v>
      </c>
      <c r="W63" s="168">
        <f t="shared" ref="W63:AL63" si="143">W51</f>
        <v>149.20400000000001</v>
      </c>
      <c r="X63" s="168">
        <f t="shared" si="143"/>
        <v>122.17799999999998</v>
      </c>
      <c r="Y63" s="168">
        <f t="shared" si="143"/>
        <v>109.56100000000001</v>
      </c>
      <c r="Z63" s="168">
        <f t="shared" si="143"/>
        <v>97.120999999999995</v>
      </c>
      <c r="AA63" s="168">
        <f t="shared" si="143"/>
        <v>99.907999999999987</v>
      </c>
      <c r="AB63" s="168">
        <f t="shared" si="143"/>
        <v>68.53</v>
      </c>
      <c r="AC63" s="168">
        <f t="shared" si="143"/>
        <v>118.282</v>
      </c>
      <c r="AD63" s="168">
        <f t="shared" si="143"/>
        <v>104.797</v>
      </c>
      <c r="AE63" s="168">
        <f t="shared" si="143"/>
        <v>234.49399999999994</v>
      </c>
      <c r="AF63" s="168">
        <f t="shared" si="143"/>
        <v>210.21299999999997</v>
      </c>
      <c r="AG63" s="168">
        <f t="shared" si="143"/>
        <v>40.800000000000004</v>
      </c>
      <c r="AH63" s="168">
        <f t="shared" si="143"/>
        <v>115.21899999999997</v>
      </c>
      <c r="AI63" s="168">
        <f t="shared" si="143"/>
        <v>180.49199999999996</v>
      </c>
      <c r="AJ63" s="168">
        <f t="shared" si="143"/>
        <v>257.79999999999995</v>
      </c>
      <c r="AK63" s="168">
        <f t="shared" si="143"/>
        <v>323.69399999999996</v>
      </c>
      <c r="AL63" s="169">
        <f t="shared" si="143"/>
        <v>171.15200000000004</v>
      </c>
      <c r="AM63" s="61">
        <f t="shared" si="134"/>
        <v>-0.47125371492829626</v>
      </c>
      <c r="AO63" s="172">
        <f t="shared" si="136"/>
        <v>3.1291981528127626</v>
      </c>
      <c r="AP63" s="173">
        <f t="shared" si="136"/>
        <v>2.9131733604076775</v>
      </c>
      <c r="AQ63" s="173">
        <f t="shared" si="137"/>
        <v>3.7092200734691394</v>
      </c>
      <c r="AR63" s="173">
        <f t="shared" si="137"/>
        <v>0.99862366924310941</v>
      </c>
      <c r="AS63" s="173">
        <f t="shared" si="137"/>
        <v>2.6979554419689982</v>
      </c>
      <c r="AT63" s="173">
        <f t="shared" si="137"/>
        <v>5.3501124558209252</v>
      </c>
      <c r="AU63" s="173">
        <f t="shared" si="137"/>
        <v>6.6463000678886637</v>
      </c>
      <c r="AV63" s="173">
        <f t="shared" si="137"/>
        <v>6.0035529387879389</v>
      </c>
      <c r="AW63" s="173">
        <f t="shared" si="137"/>
        <v>6.99346012679346</v>
      </c>
      <c r="AX63" s="173">
        <f t="shared" si="137"/>
        <v>33.427512473271541</v>
      </c>
      <c r="AY63" s="173">
        <f t="shared" si="137"/>
        <v>6.2628631014449567</v>
      </c>
      <c r="AZ63" s="173">
        <f t="shared" si="137"/>
        <v>8.8695652173913047</v>
      </c>
      <c r="BA63" s="173">
        <f t="shared" si="138"/>
        <v>7.1796485543369828</v>
      </c>
      <c r="BB63" s="173">
        <f t="shared" si="139"/>
        <v>8.7282750616567473</v>
      </c>
      <c r="BC63" s="173">
        <f t="shared" si="140"/>
        <v>12.639113595136532</v>
      </c>
      <c r="BD63" s="173">
        <f t="shared" si="141"/>
        <v>29.710325837540147</v>
      </c>
      <c r="BE63" s="173">
        <f t="shared" si="135"/>
        <v>4.770388538937512</v>
      </c>
      <c r="BF63" s="61">
        <f t="shared" si="132"/>
        <v>-0.83943668053246523</v>
      </c>
      <c r="BH63" s="105"/>
      <c r="BI63" s="105"/>
    </row>
    <row r="64" spans="1:61" ht="20.100000000000001" customHeight="1">
      <c r="A64" s="121" t="s">
        <v>84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N64" si="144">SUM(E51:E53)</f>
        <v>1578.6399999999999</v>
      </c>
      <c r="F64" s="154">
        <f t="shared" si="144"/>
        <v>623.19000000000005</v>
      </c>
      <c r="G64" s="154">
        <f t="shared" si="144"/>
        <v>256.62</v>
      </c>
      <c r="H64" s="154">
        <f t="shared" si="144"/>
        <v>278.10999999999996</v>
      </c>
      <c r="I64" s="154">
        <f t="shared" si="144"/>
        <v>682.05000000000007</v>
      </c>
      <c r="J64" s="154">
        <f t="shared" si="144"/>
        <v>363.4</v>
      </c>
      <c r="K64" s="154">
        <f t="shared" si="144"/>
        <v>324.84000000000003</v>
      </c>
      <c r="L64" s="154">
        <f t="shared" si="144"/>
        <v>666.59</v>
      </c>
      <c r="M64" s="154">
        <f t="shared" si="144"/>
        <v>423.11999999999995</v>
      </c>
      <c r="N64" s="154">
        <f t="shared" si="144"/>
        <v>618.80999999999983</v>
      </c>
      <c r="O64" s="154">
        <f t="shared" ref="O64" si="145">SUM(O51:O53)</f>
        <v>896.84999999999991</v>
      </c>
      <c r="P64" s="154">
        <f>IF(P53="","",SUM(P51:P53))</f>
        <v>410.33000000000015</v>
      </c>
      <c r="Q64" s="154">
        <f t="shared" ref="Q64:R64" si="146">IF(Q53="","",SUM(Q51:Q53))</f>
        <v>347.36000000000013</v>
      </c>
      <c r="R64" s="154" t="str">
        <f t="shared" si="146"/>
        <v/>
      </c>
      <c r="S64" s="61" t="str">
        <f t="shared" si="133"/>
        <v/>
      </c>
      <c r="U64" s="108" t="s">
        <v>84</v>
      </c>
      <c r="V64" s="19">
        <f>SUM(V51:V53)</f>
        <v>176.74100000000001</v>
      </c>
      <c r="W64" s="154">
        <f t="shared" ref="W64:AH64" si="147">SUM(W51:W53)</f>
        <v>391.447</v>
      </c>
      <c r="X64" s="154">
        <f t="shared" si="147"/>
        <v>211.98399999999998</v>
      </c>
      <c r="Y64" s="154">
        <f t="shared" si="147"/>
        <v>232.916</v>
      </c>
      <c r="Z64" s="154">
        <f t="shared" si="147"/>
        <v>266.57599999999996</v>
      </c>
      <c r="AA64" s="154">
        <f t="shared" si="147"/>
        <v>129.57999999999998</v>
      </c>
      <c r="AB64" s="154">
        <f t="shared" si="147"/>
        <v>229.95</v>
      </c>
      <c r="AC64" s="154">
        <f t="shared" si="147"/>
        <v>393.07100000000003</v>
      </c>
      <c r="AD64" s="154">
        <f t="shared" si="147"/>
        <v>307.45100000000002</v>
      </c>
      <c r="AE64" s="154">
        <f t="shared" si="147"/>
        <v>425.43199999999996</v>
      </c>
      <c r="AF64" s="154">
        <f t="shared" si="147"/>
        <v>1032.018</v>
      </c>
      <c r="AG64" s="154">
        <f t="shared" si="147"/>
        <v>380.52600000000007</v>
      </c>
      <c r="AH64" s="154">
        <f t="shared" si="147"/>
        <v>632.375</v>
      </c>
      <c r="AI64" s="154">
        <f t="shared" ref="AI64" si="148">SUM(AI51:AI53)</f>
        <v>902.29300000000012</v>
      </c>
      <c r="AJ64" s="154">
        <f>IF(AJ53="","",SUM(AJ51:AJ53))</f>
        <v>637.80299999999988</v>
      </c>
      <c r="AK64" s="154">
        <f t="shared" ref="AK64:AL64" si="149">IF(AK53="","",SUM(AK51:AK53))</f>
        <v>655.61799999999994</v>
      </c>
      <c r="AL64" s="154" t="str">
        <f t="shared" si="149"/>
        <v/>
      </c>
      <c r="AM64" s="61" t="str">
        <f t="shared" si="134"/>
        <v/>
      </c>
      <c r="AO64" s="124">
        <f t="shared" si="136"/>
        <v>3.4598790204177519</v>
      </c>
      <c r="AP64" s="156">
        <f t="shared" si="136"/>
        <v>3.819777710555333</v>
      </c>
      <c r="AQ64" s="156">
        <f t="shared" ref="AQ64:AZ66" si="150">(X64/D64)*10</f>
        <v>4.7040653293094268</v>
      </c>
      <c r="AR64" s="156">
        <f t="shared" si="150"/>
        <v>1.4754218821263874</v>
      </c>
      <c r="AS64" s="156">
        <f t="shared" si="150"/>
        <v>4.2776039410131732</v>
      </c>
      <c r="AT64" s="156">
        <f t="shared" si="150"/>
        <v>5.0494895175746235</v>
      </c>
      <c r="AU64" s="156">
        <f t="shared" si="150"/>
        <v>8.2683110999244906</v>
      </c>
      <c r="AV64" s="156">
        <f t="shared" si="150"/>
        <v>5.7630818854922659</v>
      </c>
      <c r="AW64" s="156">
        <f t="shared" si="150"/>
        <v>8.4604017611447464</v>
      </c>
      <c r="AX64" s="156">
        <f t="shared" si="150"/>
        <v>13.096662972540326</v>
      </c>
      <c r="AY64" s="156">
        <f t="shared" si="150"/>
        <v>15.482050435800117</v>
      </c>
      <c r="AZ64" s="156">
        <f t="shared" si="150"/>
        <v>8.9933352240499183</v>
      </c>
      <c r="BA64" s="156">
        <f t="shared" ref="BA64:BA66" si="151">(AH64/N64)*10</f>
        <v>10.219211066401645</v>
      </c>
      <c r="BB64" s="156">
        <f t="shared" ref="BB64:BB66" si="152">(AI64/O64)*10</f>
        <v>10.060690193454873</v>
      </c>
      <c r="BC64" s="156">
        <f t="shared" ref="BC64:BC66" si="153">(AJ64/P64)*10</f>
        <v>15.543659980990901</v>
      </c>
      <c r="BD64" s="156">
        <f t="shared" ref="BD64:BD66" si="154">(AK64/Q64)*10</f>
        <v>18.874309074159367</v>
      </c>
      <c r="BE64" s="156" t="str">
        <f>IF(AL64="","",(AL64/R64)*10)</f>
        <v/>
      </c>
      <c r="BF64" s="61" t="str">
        <f t="shared" si="132"/>
        <v/>
      </c>
    </row>
    <row r="65" spans="1:58" ht="20.100000000000001" customHeight="1">
      <c r="A65" s="121" t="s">
        <v>85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N65" si="155">SUM(E54:E56)</f>
        <v>639.50999999999988</v>
      </c>
      <c r="F65" s="154">
        <f t="shared" si="155"/>
        <v>1211.1999999999998</v>
      </c>
      <c r="G65" s="154">
        <f t="shared" si="155"/>
        <v>771.18000000000006</v>
      </c>
      <c r="H65" s="154">
        <f t="shared" si="155"/>
        <v>1169.0899999999999</v>
      </c>
      <c r="I65" s="154">
        <f t="shared" si="155"/>
        <v>131.77999999999997</v>
      </c>
      <c r="J65" s="154">
        <f t="shared" si="155"/>
        <v>690.83</v>
      </c>
      <c r="K65" s="154">
        <f t="shared" si="155"/>
        <v>894.35999999999967</v>
      </c>
      <c r="L65" s="154">
        <f t="shared" si="155"/>
        <v>193.45999999999995</v>
      </c>
      <c r="M65" s="154">
        <f t="shared" si="155"/>
        <v>586.74</v>
      </c>
      <c r="N65" s="154">
        <f t="shared" si="155"/>
        <v>720.69999999999982</v>
      </c>
      <c r="O65" s="154">
        <f t="shared" ref="O65" si="156">SUM(O54:O56)</f>
        <v>450.32000000000016</v>
      </c>
      <c r="P65" s="154">
        <f>IF(P56="","",SUM(P54:P56))</f>
        <v>290.40000000000003</v>
      </c>
      <c r="Q65" s="154">
        <f t="shared" ref="Q65:R65" si="157">IF(Q56="","",SUM(Q54:Q56))</f>
        <v>836.29000000000008</v>
      </c>
      <c r="R65" s="154" t="str">
        <f t="shared" si="157"/>
        <v/>
      </c>
      <c r="S65" s="52" t="str">
        <f t="shared" si="133"/>
        <v/>
      </c>
      <c r="U65" s="109" t="s">
        <v>85</v>
      </c>
      <c r="V65" s="19">
        <f>SUM(V54:V56)</f>
        <v>172.44200000000001</v>
      </c>
      <c r="W65" s="154">
        <f t="shared" ref="W65:AH65" si="158">SUM(W54:W56)</f>
        <v>186.90999999999997</v>
      </c>
      <c r="X65" s="154">
        <f t="shared" si="158"/>
        <v>317.54300000000001</v>
      </c>
      <c r="Y65" s="154">
        <f t="shared" si="158"/>
        <v>273.15200000000004</v>
      </c>
      <c r="Z65" s="154">
        <f t="shared" si="158"/>
        <v>274.7589999999999</v>
      </c>
      <c r="AA65" s="154">
        <f t="shared" si="158"/>
        <v>324.92199999999997</v>
      </c>
      <c r="AB65" s="154">
        <f t="shared" si="158"/>
        <v>316.45400000000001</v>
      </c>
      <c r="AC65" s="154">
        <f t="shared" si="158"/>
        <v>218.61900000000003</v>
      </c>
      <c r="AD65" s="154">
        <f t="shared" si="158"/>
        <v>473.084</v>
      </c>
      <c r="AE65" s="154">
        <f t="shared" si="158"/>
        <v>407.07599999999996</v>
      </c>
      <c r="AF65" s="154">
        <f t="shared" si="158"/>
        <v>151.21100000000001</v>
      </c>
      <c r="AG65" s="154">
        <f t="shared" si="158"/>
        <v>1125.3350000000005</v>
      </c>
      <c r="AH65" s="154">
        <f t="shared" si="158"/>
        <v>764.87600000000009</v>
      </c>
      <c r="AI65" s="154">
        <f t="shared" ref="AI65" si="159">SUM(AI54:AI56)</f>
        <v>659.798</v>
      </c>
      <c r="AJ65" s="154">
        <f>IF(AJ56="","",SUM(AJ54:AJ56))</f>
        <v>464.0329999999999</v>
      </c>
      <c r="AK65" s="154">
        <f t="shared" ref="AK65:AL65" si="160">IF(AK56="","",SUM(AK54:AK56))</f>
        <v>774.52900000000011</v>
      </c>
      <c r="AL65" s="154" t="str">
        <f t="shared" si="160"/>
        <v/>
      </c>
      <c r="AM65" s="52" t="str">
        <f t="shared" si="134"/>
        <v/>
      </c>
      <c r="AO65" s="125">
        <f t="shared" si="136"/>
        <v>2.6427082694783306</v>
      </c>
      <c r="AP65" s="157">
        <f t="shared" si="136"/>
        <v>3.8715356891337658</v>
      </c>
      <c r="AQ65" s="157">
        <f t="shared" si="150"/>
        <v>2.6966413315782778</v>
      </c>
      <c r="AR65" s="157">
        <f t="shared" si="150"/>
        <v>4.2712701912401698</v>
      </c>
      <c r="AS65" s="157">
        <f t="shared" si="150"/>
        <v>2.2684857992073972</v>
      </c>
      <c r="AT65" s="157">
        <f t="shared" si="150"/>
        <v>4.2133094737934069</v>
      </c>
      <c r="AU65" s="157">
        <f t="shared" si="150"/>
        <v>2.7068403630173901</v>
      </c>
      <c r="AV65" s="157">
        <f t="shared" si="150"/>
        <v>16.589694946122332</v>
      </c>
      <c r="AW65" s="157">
        <f t="shared" si="150"/>
        <v>6.8480523428339826</v>
      </c>
      <c r="AX65" s="157">
        <f t="shared" si="150"/>
        <v>4.5515899637729786</v>
      </c>
      <c r="AY65" s="157">
        <f t="shared" si="150"/>
        <v>7.8161377028843191</v>
      </c>
      <c r="AZ65" s="157">
        <f t="shared" si="150"/>
        <v>19.179449159764129</v>
      </c>
      <c r="BA65" s="157">
        <f t="shared" si="151"/>
        <v>10.612959622589154</v>
      </c>
      <c r="BB65" s="157">
        <f t="shared" si="152"/>
        <v>14.651758749333801</v>
      </c>
      <c r="BC65" s="157">
        <f t="shared" si="153"/>
        <v>15.979097796143245</v>
      </c>
      <c r="BD65" s="157">
        <f t="shared" si="154"/>
        <v>9.2614882397254554</v>
      </c>
      <c r="BE65" s="157" t="str">
        <f>IF(AL65="","",(AL65/R65)*10)</f>
        <v/>
      </c>
      <c r="BF65" s="52" t="str">
        <f t="shared" si="132"/>
        <v/>
      </c>
    </row>
    <row r="66" spans="1:58" ht="20.100000000000001" customHeight="1">
      <c r="A66" s="121" t="s">
        <v>86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N66" si="161">SUM(E57:E59)</f>
        <v>632.67000000000007</v>
      </c>
      <c r="F66" s="154">
        <f t="shared" si="161"/>
        <v>431.12000000000012</v>
      </c>
      <c r="G66" s="154">
        <f t="shared" si="161"/>
        <v>1179.42</v>
      </c>
      <c r="H66" s="154">
        <f t="shared" si="161"/>
        <v>572.79999999999995</v>
      </c>
      <c r="I66" s="154">
        <f t="shared" si="161"/>
        <v>330.81000000000006</v>
      </c>
      <c r="J66" s="154">
        <f t="shared" si="161"/>
        <v>431.05</v>
      </c>
      <c r="K66" s="154">
        <f t="shared" si="161"/>
        <v>211.81999999999996</v>
      </c>
      <c r="L66" s="154">
        <f t="shared" si="161"/>
        <v>449.86999999999995</v>
      </c>
      <c r="M66" s="154">
        <f t="shared" si="161"/>
        <v>497.9500000000001</v>
      </c>
      <c r="N66" s="154">
        <f t="shared" si="161"/>
        <v>943.92000000000007</v>
      </c>
      <c r="O66" s="154">
        <f t="shared" ref="O66" si="162">SUM(O57:O59)</f>
        <v>392.37</v>
      </c>
      <c r="P66" s="154">
        <f>IF(P59="","",SUM(P57:P59))</f>
        <v>729.0499999999995</v>
      </c>
      <c r="Q66" s="154">
        <f t="shared" ref="Q66:R66" si="163">IF(Q59="","",SUM(Q57:Q59))</f>
        <v>355.4500000000001</v>
      </c>
      <c r="R66" s="154" t="str">
        <f t="shared" si="163"/>
        <v/>
      </c>
      <c r="S66" s="52" t="str">
        <f t="shared" si="133"/>
        <v/>
      </c>
      <c r="U66" s="109" t="s">
        <v>86</v>
      </c>
      <c r="V66" s="19">
        <f>SUM(V57:V59)</f>
        <v>376.84800000000001</v>
      </c>
      <c r="W66" s="154">
        <f t="shared" ref="W66:AH66" si="164">SUM(W57:W59)</f>
        <v>361.52099999999996</v>
      </c>
      <c r="X66" s="154">
        <f t="shared" si="164"/>
        <v>353.411</v>
      </c>
      <c r="Y66" s="154">
        <f t="shared" si="164"/>
        <v>296.82099999999997</v>
      </c>
      <c r="Z66" s="154">
        <f t="shared" si="164"/>
        <v>289.45600000000002</v>
      </c>
      <c r="AA66" s="154">
        <f t="shared" si="164"/>
        <v>340.12899999999996</v>
      </c>
      <c r="AB66" s="154">
        <f t="shared" si="164"/>
        <v>363.57</v>
      </c>
      <c r="AC66" s="154">
        <f t="shared" si="164"/>
        <v>267.97200000000004</v>
      </c>
      <c r="AD66" s="154">
        <f t="shared" si="164"/>
        <v>304.03699999999998</v>
      </c>
      <c r="AE66" s="154">
        <f t="shared" si="164"/>
        <v>218.93900000000002</v>
      </c>
      <c r="AF66" s="154">
        <f t="shared" si="164"/>
        <v>237.03700000000001</v>
      </c>
      <c r="AG66" s="154">
        <f t="shared" si="164"/>
        <v>470.44100000000003</v>
      </c>
      <c r="AH66" s="154">
        <f t="shared" si="164"/>
        <v>626.85100000000011</v>
      </c>
      <c r="AI66" s="154">
        <f t="shared" ref="AI66" si="165">SUM(AI57:AI59)</f>
        <v>549.6110000000001</v>
      </c>
      <c r="AJ66" s="154">
        <f>IF(AJ59="","",SUM(AJ57:AJ59))</f>
        <v>563.27299999999991</v>
      </c>
      <c r="AK66" s="154">
        <f t="shared" ref="AK66:AL66" si="166">IF(AK59="","",SUM(AK57:AK59))</f>
        <v>594.12199999999984</v>
      </c>
      <c r="AL66" s="154" t="str">
        <f t="shared" si="166"/>
        <v/>
      </c>
      <c r="AM66" s="52" t="str">
        <f t="shared" si="134"/>
        <v/>
      </c>
      <c r="AO66" s="125">
        <f t="shared" si="136"/>
        <v>3.3897744036268125</v>
      </c>
      <c r="AP66" s="157">
        <f t="shared" si="136"/>
        <v>7.8327591810204735</v>
      </c>
      <c r="AQ66" s="157">
        <f t="shared" si="150"/>
        <v>3.0820099590996692</v>
      </c>
      <c r="AR66" s="157">
        <f t="shared" si="150"/>
        <v>4.691561161426967</v>
      </c>
      <c r="AS66" s="157">
        <f t="shared" si="150"/>
        <v>6.7140471330488012</v>
      </c>
      <c r="AT66" s="157">
        <f t="shared" si="150"/>
        <v>2.883866646317681</v>
      </c>
      <c r="AU66" s="157">
        <f t="shared" si="150"/>
        <v>6.3472416201117321</v>
      </c>
      <c r="AV66" s="157">
        <f t="shared" si="150"/>
        <v>8.1004806384329378</v>
      </c>
      <c r="AW66" s="157">
        <f t="shared" si="150"/>
        <v>7.0534044774388116</v>
      </c>
      <c r="AX66" s="157">
        <f t="shared" si="150"/>
        <v>10.33608724388632</v>
      </c>
      <c r="AY66" s="157">
        <f t="shared" si="150"/>
        <v>5.2690110476359839</v>
      </c>
      <c r="AZ66" s="157">
        <f t="shared" si="150"/>
        <v>9.4475549753991359</v>
      </c>
      <c r="BA66" s="157">
        <f t="shared" si="151"/>
        <v>6.6409335536909921</v>
      </c>
      <c r="BB66" s="157">
        <f t="shared" si="152"/>
        <v>14.007467441445575</v>
      </c>
      <c r="BC66" s="157">
        <f t="shared" si="153"/>
        <v>7.7261230368287537</v>
      </c>
      <c r="BD66" s="157">
        <f t="shared" si="154"/>
        <v>16.714643409762264</v>
      </c>
      <c r="BE66" s="157" t="str">
        <f>IF(AL66="","",(AL66/R66)*10)</f>
        <v/>
      </c>
      <c r="BF66" s="52" t="str">
        <f t="shared" si="132"/>
        <v/>
      </c>
    </row>
    <row r="67" spans="1:58" ht="20.100000000000001" customHeight="1" thickBot="1">
      <c r="A67" s="122" t="s">
        <v>87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N67" si="167">IF(E62="","",SUM(E60:E62))</f>
        <v>385.83</v>
      </c>
      <c r="F67" s="155">
        <f t="shared" si="167"/>
        <v>322.33000000000004</v>
      </c>
      <c r="G67" s="155">
        <f t="shared" si="167"/>
        <v>812.32999999999993</v>
      </c>
      <c r="H67" s="155">
        <f t="shared" si="167"/>
        <v>269.86</v>
      </c>
      <c r="I67" s="155">
        <f t="shared" si="167"/>
        <v>299.23</v>
      </c>
      <c r="J67" s="155">
        <f t="shared" si="167"/>
        <v>522.41</v>
      </c>
      <c r="K67" s="155">
        <f t="shared" si="167"/>
        <v>441.44000000000005</v>
      </c>
      <c r="L67" s="155">
        <f t="shared" si="167"/>
        <v>589.30999999999995</v>
      </c>
      <c r="M67" s="155">
        <f t="shared" si="167"/>
        <v>520.89999999999975</v>
      </c>
      <c r="N67" s="155">
        <f t="shared" si="167"/>
        <v>277.97000000000008</v>
      </c>
      <c r="O67" s="155">
        <f t="shared" ref="O67" si="168">IF(O62="","",SUM(O60:O62))</f>
        <v>583.4699999999998</v>
      </c>
      <c r="P67" s="155">
        <f>IF(P62="","",SUM(P60:P62))</f>
        <v>587.23000000000013</v>
      </c>
      <c r="Q67" s="155">
        <f t="shared" ref="Q67:R67" si="169">IF(Q62="","",SUM(Q60:Q62))</f>
        <v>389.59000000000015</v>
      </c>
      <c r="R67" s="155" t="str">
        <f t="shared" si="169"/>
        <v/>
      </c>
      <c r="S67" s="55" t="str">
        <f t="shared" si="133"/>
        <v/>
      </c>
      <c r="U67" s="110" t="s">
        <v>87</v>
      </c>
      <c r="V67" s="21">
        <f>SUM(V60:V62)</f>
        <v>173.405</v>
      </c>
      <c r="W67" s="155">
        <f t="shared" ref="W67:AH67" si="170">SUM(W60:W62)</f>
        <v>230.471</v>
      </c>
      <c r="X67" s="155">
        <f t="shared" si="170"/>
        <v>139.79900000000001</v>
      </c>
      <c r="Y67" s="155">
        <f t="shared" si="170"/>
        <v>227.17700000000002</v>
      </c>
      <c r="Z67" s="155">
        <f t="shared" si="170"/>
        <v>179.22899999999998</v>
      </c>
      <c r="AA67" s="155">
        <f t="shared" si="170"/>
        <v>388.57100000000008</v>
      </c>
      <c r="AB67" s="155">
        <f t="shared" si="170"/>
        <v>211.57600000000002</v>
      </c>
      <c r="AC67" s="155">
        <f t="shared" si="170"/>
        <v>147.53800000000001</v>
      </c>
      <c r="AD67" s="155">
        <f t="shared" si="170"/>
        <v>238.09199999999998</v>
      </c>
      <c r="AE67" s="155">
        <f t="shared" si="170"/>
        <v>412.428</v>
      </c>
      <c r="AF67" s="155">
        <f t="shared" si="170"/>
        <v>487.82399999999996</v>
      </c>
      <c r="AG67" s="155">
        <f t="shared" si="170"/>
        <v>426.8599999999999</v>
      </c>
      <c r="AH67" s="155">
        <f t="shared" si="170"/>
        <v>741.05799999999999</v>
      </c>
      <c r="AI67" s="155">
        <f t="shared" ref="AI67" si="171">SUM(AI60:AI62)</f>
        <v>584.07000000000005</v>
      </c>
      <c r="AJ67" s="155">
        <f>IF(AJ62="","",SUM(AJ60:AJ62))</f>
        <v>1669.2959999999996</v>
      </c>
      <c r="AK67" s="155">
        <f t="shared" ref="AK67:AL67" si="172">IF(AK62="","",SUM(AK60:AK62))</f>
        <v>515.55300000000011</v>
      </c>
      <c r="AL67" s="155" t="str">
        <f t="shared" si="172"/>
        <v/>
      </c>
      <c r="AM67" s="55" t="str">
        <f t="shared" si="134"/>
        <v/>
      </c>
      <c r="AO67" s="126">
        <f t="shared" si="136"/>
        <v>3.7013596875066703</v>
      </c>
      <c r="AP67" s="158">
        <f t="shared" si="136"/>
        <v>3.8103827395221956</v>
      </c>
      <c r="AQ67" s="158">
        <f t="shared" ref="AQ67:AZ67" si="173">IF(X62="","",(X67/D67)*10)</f>
        <v>4.3919135434010883</v>
      </c>
      <c r="AR67" s="158">
        <f t="shared" si="173"/>
        <v>5.8880076717725425</v>
      </c>
      <c r="AS67" s="158">
        <f t="shared" si="173"/>
        <v>5.5604194459094707</v>
      </c>
      <c r="AT67" s="158">
        <f t="shared" si="173"/>
        <v>4.7834131449041664</v>
      </c>
      <c r="AU67" s="158">
        <f t="shared" si="173"/>
        <v>7.840213444008004</v>
      </c>
      <c r="AV67" s="158">
        <f t="shared" si="173"/>
        <v>4.9305885105103098</v>
      </c>
      <c r="AW67" s="158">
        <f t="shared" si="173"/>
        <v>4.5575697249286957</v>
      </c>
      <c r="AX67" s="158">
        <f t="shared" si="173"/>
        <v>9.3427872417542588</v>
      </c>
      <c r="AY67" s="158">
        <f t="shared" si="173"/>
        <v>8.2778843053740818</v>
      </c>
      <c r="AZ67" s="158">
        <f t="shared" si="173"/>
        <v>8.1946630831253628</v>
      </c>
      <c r="BA67" s="158">
        <f t="shared" ref="BA67" si="174">IF(AH62="","",(AH67/N67)*10)</f>
        <v>26.659639529445617</v>
      </c>
      <c r="BB67" s="158">
        <f t="shared" ref="BB67" si="175">IF(AI62="","",(AI67/O67)*10)</f>
        <v>10.010283305054248</v>
      </c>
      <c r="BC67" s="158">
        <f t="shared" ref="BC67" si="176">IF(AJ62="","",(AJ67/P67)*10)</f>
        <v>28.42661308175671</v>
      </c>
      <c r="BD67" s="158">
        <f t="shared" ref="BD67" si="177">IF(AK62="","",(AK67/Q67)*10)</f>
        <v>13.233219538489179</v>
      </c>
      <c r="BE67" s="158" t="str">
        <f>IF(AL62="","",(AL67/R67)*10)</f>
        <v/>
      </c>
      <c r="BF67" s="55" t="str">
        <f t="shared" si="132"/>
        <v/>
      </c>
    </row>
    <row r="69" spans="1:58"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</row>
    <row r="70" spans="1:58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</row>
  </sheetData>
  <mergeCells count="24">
    <mergeCell ref="AO4:BE4"/>
    <mergeCell ref="BF4:BF5"/>
    <mergeCell ref="A26:A27"/>
    <mergeCell ref="B26:R26"/>
    <mergeCell ref="S26:S27"/>
    <mergeCell ref="U26:U27"/>
    <mergeCell ref="V26:AL26"/>
    <mergeCell ref="AM26:AM27"/>
    <mergeCell ref="AO26:BE26"/>
    <mergeCell ref="BF26:BF27"/>
    <mergeCell ref="A4:A5"/>
    <mergeCell ref="B4:R4"/>
    <mergeCell ref="S4:S5"/>
    <mergeCell ref="U4:U5"/>
    <mergeCell ref="V4:AL4"/>
    <mergeCell ref="AM4:AM5"/>
    <mergeCell ref="AO48:BE48"/>
    <mergeCell ref="BF48:BF49"/>
    <mergeCell ref="A48:A49"/>
    <mergeCell ref="B48:R48"/>
    <mergeCell ref="S48:S49"/>
    <mergeCell ref="U48:U49"/>
    <mergeCell ref="V48:AL48"/>
    <mergeCell ref="AM48:AM49"/>
  </mergeCells>
  <pageMargins left="0.70866141732283472" right="0.70866141732283472" top="0.74803149606299213" bottom="0.74803149606299213" header="0.31496062992125984" footer="0.31496062992125984"/>
  <pageSetup paperSize="9" scale="26" fitToHeight="2" orientation="landscape" horizontalDpi="4294967292" r:id="rId1"/>
  <ignoredErrors>
    <ignoredError sqref="B64:O67 B42:O45 B20:O23 V64:AI67 V42:AI45 V20:AI23 AJ20:AK23 P20:R23 P42:R45 AJ42:AK45 P64:R67 AJ64:AL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S7:S23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S29:S45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S51:S67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AM7:AM23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AM29:AM45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AM51:AM67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BF7:BF23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BF29:BF45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BF51:BF67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zoomScale="106" zoomScaleNormal="106" workbookViewId="0">
      <selection activeCell="L14" sqref="L14"/>
    </sheetView>
  </sheetViews>
  <sheetFormatPr defaultRowHeight="15"/>
  <cols>
    <col min="1" max="1" width="3.140625" customWidth="1"/>
    <col min="2" max="2" width="28.7109375" customWidth="1"/>
    <col min="3" max="3" width="11" customWidth="1"/>
    <col min="4" max="4" width="10" bestFit="1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>
      <c r="A1" s="4" t="s">
        <v>24</v>
      </c>
    </row>
    <row r="2" spans="1:20">
      <c r="D2" s="267"/>
      <c r="J2" s="267"/>
    </row>
    <row r="3" spans="1:20" ht="8.25" customHeight="1" thickBot="1">
      <c r="Q3" s="10"/>
    </row>
    <row r="4" spans="1:20">
      <c r="A4" s="420" t="s">
        <v>3</v>
      </c>
      <c r="B4" s="421"/>
      <c r="C4" s="424" t="s">
        <v>1</v>
      </c>
      <c r="D4" s="419"/>
      <c r="E4" s="414" t="s">
        <v>100</v>
      </c>
      <c r="F4" s="414"/>
      <c r="G4" s="130" t="s">
        <v>0</v>
      </c>
      <c r="I4" s="415">
        <v>1000</v>
      </c>
      <c r="J4" s="414"/>
      <c r="K4" s="427" t="s">
        <v>100</v>
      </c>
      <c r="L4" s="428"/>
      <c r="M4" s="130" t="s">
        <v>0</v>
      </c>
      <c r="O4" s="413" t="s">
        <v>22</v>
      </c>
      <c r="P4" s="414"/>
      <c r="Q4" s="130" t="s">
        <v>0</v>
      </c>
    </row>
    <row r="5" spans="1:20">
      <c r="A5" s="422"/>
      <c r="B5" s="423"/>
      <c r="C5" s="425" t="s">
        <v>55</v>
      </c>
      <c r="D5" s="412"/>
      <c r="E5" s="416" t="str">
        <f>C5</f>
        <v>jan</v>
      </c>
      <c r="F5" s="416"/>
      <c r="G5" s="131" t="s">
        <v>147</v>
      </c>
      <c r="I5" s="411" t="str">
        <f>C5</f>
        <v>jan</v>
      </c>
      <c r="J5" s="416"/>
      <c r="K5" s="417" t="str">
        <f>C5</f>
        <v>jan</v>
      </c>
      <c r="L5" s="418"/>
      <c r="M5" s="131" t="str">
        <f>G5</f>
        <v>2026 /2025</v>
      </c>
      <c r="O5" s="411" t="str">
        <f>C5</f>
        <v>jan</v>
      </c>
      <c r="P5" s="412"/>
      <c r="Q5" s="131" t="str">
        <f>G5</f>
        <v>2026 /2025</v>
      </c>
    </row>
    <row r="6" spans="1:20" ht="19.5" customHeight="1">
      <c r="A6" s="422"/>
      <c r="B6" s="423"/>
      <c r="C6" s="139">
        <v>2025</v>
      </c>
      <c r="D6" s="137">
        <v>2026</v>
      </c>
      <c r="E6" s="68">
        <f>C6</f>
        <v>2025</v>
      </c>
      <c r="F6" s="137">
        <f>D6</f>
        <v>2026</v>
      </c>
      <c r="G6" s="131" t="s">
        <v>1</v>
      </c>
      <c r="I6" s="16">
        <f>C6</f>
        <v>2025</v>
      </c>
      <c r="J6" s="138">
        <f>D6</f>
        <v>2026</v>
      </c>
      <c r="K6" s="136">
        <f>E6</f>
        <v>2025</v>
      </c>
      <c r="L6" s="137">
        <f>D6</f>
        <v>2026</v>
      </c>
      <c r="M6" s="260">
        <v>1000</v>
      </c>
      <c r="O6" s="16">
        <f>C6</f>
        <v>2025</v>
      </c>
      <c r="P6" s="138">
        <f>D6</f>
        <v>2026</v>
      </c>
      <c r="Q6" s="131"/>
    </row>
    <row r="7" spans="1:20" ht="19.5" customHeight="1">
      <c r="A7" s="23" t="s">
        <v>104</v>
      </c>
      <c r="B7" s="15"/>
      <c r="C7" s="78">
        <f>C8+C9</f>
        <v>113484.20999999998</v>
      </c>
      <c r="D7" s="210">
        <f>D8+D9</f>
        <v>95933.340000000069</v>
      </c>
      <c r="E7" s="216">
        <f t="shared" ref="E7" si="0">C7/$C$20</f>
        <v>0.45505228235660383</v>
      </c>
      <c r="F7" s="217">
        <f t="shared" ref="F7" si="1">D7/$D$20</f>
        <v>0.4471915386643131</v>
      </c>
      <c r="G7" s="53">
        <f>(D7-C7)/C7</f>
        <v>-0.15465473126173157</v>
      </c>
      <c r="I7" s="224">
        <f>I8+I9</f>
        <v>34016.319999999992</v>
      </c>
      <c r="J7" s="225">
        <f>J8+J9</f>
        <v>29369.638000000006</v>
      </c>
      <c r="K7" s="229">
        <f t="shared" ref="K7" si="2">I7/$I$20</f>
        <v>0.49892476095882404</v>
      </c>
      <c r="L7" s="230">
        <f t="shared" ref="L7" si="3">J7/$J$20</f>
        <v>0.49136459166714364</v>
      </c>
      <c r="M7" s="53">
        <f>(J7-I7)/I7</f>
        <v>-0.13660154890358472</v>
      </c>
      <c r="O7" s="63">
        <f t="shared" ref="O7" si="4">(I7/C7)*10</f>
        <v>2.9974496011383431</v>
      </c>
      <c r="P7" s="237">
        <f t="shared" ref="P7" si="5">(J7/D7)*10</f>
        <v>3.0614630951033273</v>
      </c>
      <c r="Q7" s="53">
        <f>(P7-O7)/O7</f>
        <v>2.1355986749760091E-2</v>
      </c>
    </row>
    <row r="8" spans="1:20" ht="20.100000000000001" customHeight="1">
      <c r="A8" s="8" t="s">
        <v>4</v>
      </c>
      <c r="C8" s="19">
        <v>54687.79</v>
      </c>
      <c r="D8" s="140">
        <v>50927.500000000044</v>
      </c>
      <c r="E8" s="214">
        <f t="shared" ref="E8:E19" si="6">C8/$C$20</f>
        <v>0.21928868920653066</v>
      </c>
      <c r="F8" s="215">
        <f t="shared" ref="F8:F19" si="7">D8/$D$20</f>
        <v>0.23739762511475998</v>
      </c>
      <c r="G8" s="52">
        <f>(D8-C8)/C8</f>
        <v>-6.8759223951085927E-2</v>
      </c>
      <c r="I8" s="19">
        <v>19239.902999999991</v>
      </c>
      <c r="J8" s="140">
        <v>17833.452000000001</v>
      </c>
      <c r="K8" s="227">
        <f t="shared" ref="K8:K19" si="8">I8/$I$20</f>
        <v>0.28219584026567129</v>
      </c>
      <c r="L8" s="228">
        <f t="shared" ref="L8:L19" si="9">J8/$J$20</f>
        <v>0.29836005673599397</v>
      </c>
      <c r="M8" s="52">
        <f>(J8-I8)/I8</f>
        <v>-7.3100732368556673E-2</v>
      </c>
      <c r="O8" s="27">
        <f t="shared" ref="O8:O20" si="10">(I8/C8)*10</f>
        <v>3.5181350352610687</v>
      </c>
      <c r="P8" s="143">
        <f t="shared" ref="P8:P20" si="11">(J8/D8)*10</f>
        <v>3.5017332482450514</v>
      </c>
      <c r="Q8" s="52">
        <f>(P8-O8)/O8</f>
        <v>-4.6620686391022036E-3</v>
      </c>
      <c r="R8" s="119"/>
      <c r="S8" s="291"/>
      <c r="T8" s="2"/>
    </row>
    <row r="9" spans="1:20" ht="20.100000000000001" customHeight="1">
      <c r="A9" s="8" t="s">
        <v>5</v>
      </c>
      <c r="C9" s="19">
        <v>58796.419999999976</v>
      </c>
      <c r="D9" s="140">
        <v>45005.840000000026</v>
      </c>
      <c r="E9" s="214">
        <f t="shared" si="6"/>
        <v>0.23576359315007314</v>
      </c>
      <c r="F9" s="215">
        <f t="shared" si="7"/>
        <v>0.20979391354955312</v>
      </c>
      <c r="G9" s="52">
        <f>(D9-C9)/C9</f>
        <v>-0.2345479537699737</v>
      </c>
      <c r="I9" s="19">
        <v>14776.416999999999</v>
      </c>
      <c r="J9" s="140">
        <v>11536.186000000005</v>
      </c>
      <c r="K9" s="227">
        <f t="shared" si="8"/>
        <v>0.21672892069315272</v>
      </c>
      <c r="L9" s="228">
        <f t="shared" si="9"/>
        <v>0.19300453493114966</v>
      </c>
      <c r="M9" s="52">
        <f>(J9-I9)/I9</f>
        <v>-0.21928394413882571</v>
      </c>
      <c r="O9" s="27">
        <f t="shared" si="10"/>
        <v>2.5131490998941781</v>
      </c>
      <c r="P9" s="143">
        <f t="shared" si="11"/>
        <v>2.5632642341527228</v>
      </c>
      <c r="Q9" s="52">
        <f t="shared" ref="Q9:Q20" si="12">(P9-O9)/O9</f>
        <v>1.9941170327162382E-2</v>
      </c>
      <c r="R9" s="119"/>
      <c r="S9" s="119"/>
      <c r="T9" s="2"/>
    </row>
    <row r="10" spans="1:20" ht="20.100000000000001" customHeight="1">
      <c r="A10" s="23" t="s">
        <v>38</v>
      </c>
      <c r="B10" s="15"/>
      <c r="C10" s="78">
        <f>C11+C12</f>
        <v>90885.919999999955</v>
      </c>
      <c r="D10" s="210">
        <f>D11+D12</f>
        <v>79938.299999999988</v>
      </c>
      <c r="E10" s="216">
        <f t="shared" si="6"/>
        <v>0.36443700255815054</v>
      </c>
      <c r="F10" s="217">
        <f t="shared" si="7"/>
        <v>0.37263094743922631</v>
      </c>
      <c r="G10" s="53">
        <f>(D10-C10)/C10</f>
        <v>-0.12045452144842646</v>
      </c>
      <c r="I10" s="224">
        <f>I11+I12</f>
        <v>10999.072000000006</v>
      </c>
      <c r="J10" s="225">
        <f>J11+J12</f>
        <v>9867.2669999999962</v>
      </c>
      <c r="K10" s="229">
        <f t="shared" si="8"/>
        <v>0.16132578034216807</v>
      </c>
      <c r="L10" s="230">
        <f t="shared" si="9"/>
        <v>0.165082920679025</v>
      </c>
      <c r="M10" s="53">
        <f>(J10-I10)/I10</f>
        <v>-0.10290004465831379</v>
      </c>
      <c r="O10" s="63">
        <f t="shared" si="10"/>
        <v>1.2102063774014733</v>
      </c>
      <c r="P10" s="237">
        <f t="shared" si="11"/>
        <v>1.2343603754395573</v>
      </c>
      <c r="Q10" s="53">
        <f t="shared" si="12"/>
        <v>1.9958577717915305E-2</v>
      </c>
      <c r="T10" s="2"/>
    </row>
    <row r="11" spans="1:20" ht="20.100000000000001" customHeight="1">
      <c r="A11" s="8"/>
      <c r="B11" t="s">
        <v>6</v>
      </c>
      <c r="C11" s="19">
        <v>89472.859999999957</v>
      </c>
      <c r="D11" s="140">
        <v>77807.51999999999</v>
      </c>
      <c r="E11" s="214">
        <f t="shared" si="6"/>
        <v>0.35877087351599724</v>
      </c>
      <c r="F11" s="215">
        <f t="shared" si="7"/>
        <v>0.3626983547998463</v>
      </c>
      <c r="G11" s="52">
        <f t="shared" ref="G11:G19" si="13">(D11-C11)/C11</f>
        <v>-0.1303785304281094</v>
      </c>
      <c r="I11" s="19">
        <v>10645.875000000005</v>
      </c>
      <c r="J11" s="140">
        <v>9407.2649999999958</v>
      </c>
      <c r="K11" s="227">
        <f t="shared" si="8"/>
        <v>0.15614536315428962</v>
      </c>
      <c r="L11" s="228">
        <f t="shared" si="9"/>
        <v>0.1573869220121</v>
      </c>
      <c r="M11" s="52">
        <f t="shared" ref="M11:M19" si="14">(J11-I11)/I11</f>
        <v>-0.11634647222515848</v>
      </c>
      <c r="O11" s="27">
        <f t="shared" si="10"/>
        <v>1.1898440487987096</v>
      </c>
      <c r="P11" s="143">
        <f t="shared" si="11"/>
        <v>1.2090431618948911</v>
      </c>
      <c r="Q11" s="52">
        <f t="shared" si="12"/>
        <v>1.6135823106872959E-2</v>
      </c>
    </row>
    <row r="12" spans="1:20" ht="20.100000000000001" customHeight="1">
      <c r="A12" s="8"/>
      <c r="B12" t="s">
        <v>39</v>
      </c>
      <c r="C12" s="19">
        <v>1413.06</v>
      </c>
      <c r="D12" s="140">
        <v>2130.7800000000002</v>
      </c>
      <c r="E12" s="218">
        <f t="shared" si="6"/>
        <v>5.6661290421532885E-3</v>
      </c>
      <c r="F12" s="219">
        <f t="shared" si="7"/>
        <v>9.9325926393800581E-3</v>
      </c>
      <c r="G12" s="52">
        <f t="shared" si="13"/>
        <v>0.50791898433187566</v>
      </c>
      <c r="I12" s="19">
        <v>353.197</v>
      </c>
      <c r="J12" s="140">
        <v>460.00200000000012</v>
      </c>
      <c r="K12" s="231">
        <f t="shared" si="8"/>
        <v>5.1804171878784598E-3</v>
      </c>
      <c r="L12" s="232">
        <f t="shared" si="9"/>
        <v>7.6959986669249865E-3</v>
      </c>
      <c r="M12" s="52">
        <f t="shared" si="14"/>
        <v>0.30239498070481946</v>
      </c>
      <c r="O12" s="27">
        <f t="shared" si="10"/>
        <v>2.4995187748574019</v>
      </c>
      <c r="P12" s="143">
        <f t="shared" si="11"/>
        <v>2.1588432405034781</v>
      </c>
      <c r="Q12" s="52">
        <f t="shared" si="12"/>
        <v>-0.13629644945289895</v>
      </c>
    </row>
    <row r="13" spans="1:20" ht="20.100000000000001" customHeight="1">
      <c r="A13" s="23" t="s">
        <v>105</v>
      </c>
      <c r="B13" s="15"/>
      <c r="C13" s="78">
        <f>SUM(C14:C16)</f>
        <v>40450.820000000007</v>
      </c>
      <c r="D13" s="210">
        <f>SUM(D14:D16)</f>
        <v>33883.330000000009</v>
      </c>
      <c r="E13" s="216">
        <f t="shared" si="6"/>
        <v>0.16220087326859098</v>
      </c>
      <c r="F13" s="217">
        <f t="shared" si="7"/>
        <v>0.15794653326748212</v>
      </c>
      <c r="G13" s="53">
        <f t="shared" si="13"/>
        <v>-0.16235740091300985</v>
      </c>
      <c r="I13" s="224">
        <f>SUM(I14:I16)</f>
        <v>21753.155999999999</v>
      </c>
      <c r="J13" s="225">
        <f>SUM(J14:J16)</f>
        <v>18951.735000000001</v>
      </c>
      <c r="K13" s="229">
        <f t="shared" si="8"/>
        <v>0.31905826842527385</v>
      </c>
      <c r="L13" s="230">
        <f t="shared" si="9"/>
        <v>0.31706933295054274</v>
      </c>
      <c r="M13" s="53">
        <f t="shared" si="14"/>
        <v>-0.12878227876451576</v>
      </c>
      <c r="O13" s="63">
        <f t="shared" si="10"/>
        <v>5.3776798591474773</v>
      </c>
      <c r="P13" s="237">
        <f t="shared" si="11"/>
        <v>5.5932327194523079</v>
      </c>
      <c r="Q13" s="53">
        <f t="shared" si="12"/>
        <v>4.0082873274461195E-2</v>
      </c>
    </row>
    <row r="14" spans="1:20" ht="20.100000000000001" customHeight="1">
      <c r="A14" s="8"/>
      <c r="B14" s="3" t="s">
        <v>7</v>
      </c>
      <c r="C14" s="31">
        <v>39034.140000000007</v>
      </c>
      <c r="D14" s="141">
        <v>32163.130000000008</v>
      </c>
      <c r="E14" s="214">
        <f t="shared" si="6"/>
        <v>0.15652022864526449</v>
      </c>
      <c r="F14" s="215">
        <f t="shared" si="7"/>
        <v>0.14992785191217486</v>
      </c>
      <c r="G14" s="52">
        <f t="shared" si="13"/>
        <v>-0.17602565344080842</v>
      </c>
      <c r="I14" s="31">
        <v>20704.079999999998</v>
      </c>
      <c r="J14" s="141">
        <v>18056.479000000003</v>
      </c>
      <c r="K14" s="227">
        <f t="shared" si="8"/>
        <v>0.30367124265271406</v>
      </c>
      <c r="L14" s="228">
        <f t="shared" si="9"/>
        <v>0.30209137854478674</v>
      </c>
      <c r="M14" s="52">
        <f t="shared" si="14"/>
        <v>-0.1278782249682186</v>
      </c>
      <c r="O14" s="27">
        <f t="shared" si="10"/>
        <v>5.3040953380809706</v>
      </c>
      <c r="P14" s="143">
        <f t="shared" si="11"/>
        <v>5.6140304130847953</v>
      </c>
      <c r="Q14" s="52">
        <f t="shared" si="12"/>
        <v>5.8433164422711854E-2</v>
      </c>
      <c r="S14" s="119"/>
    </row>
    <row r="15" spans="1:20" ht="20.100000000000001" customHeight="1">
      <c r="A15" s="8"/>
      <c r="B15" s="3" t="s">
        <v>8</v>
      </c>
      <c r="C15" s="31">
        <v>1229.0800000000004</v>
      </c>
      <c r="D15" s="141">
        <v>1433.1600000000003</v>
      </c>
      <c r="E15" s="214">
        <f t="shared" si="6"/>
        <v>4.9284006929145021E-3</v>
      </c>
      <c r="F15" s="215">
        <f t="shared" si="7"/>
        <v>6.6806495588723029E-3</v>
      </c>
      <c r="G15" s="52">
        <f t="shared" si="13"/>
        <v>0.16604289387183899</v>
      </c>
      <c r="I15" s="31">
        <v>945.44299999999998</v>
      </c>
      <c r="J15" s="141">
        <v>732.27900000000011</v>
      </c>
      <c r="K15" s="227">
        <f t="shared" si="8"/>
        <v>1.3867018030615704E-2</v>
      </c>
      <c r="L15" s="228">
        <f t="shared" si="9"/>
        <v>1.2251290663556161E-2</v>
      </c>
      <c r="M15" s="52">
        <f t="shared" si="14"/>
        <v>-0.22546467634748987</v>
      </c>
      <c r="O15" s="27">
        <f t="shared" si="10"/>
        <v>7.6922820320890395</v>
      </c>
      <c r="P15" s="143">
        <f t="shared" si="11"/>
        <v>5.1095411538139492</v>
      </c>
      <c r="Q15" s="52">
        <f t="shared" si="12"/>
        <v>-0.33575743420495463</v>
      </c>
    </row>
    <row r="16" spans="1:20" ht="20.100000000000001" customHeight="1">
      <c r="A16" s="32"/>
      <c r="B16" s="33" t="s">
        <v>9</v>
      </c>
      <c r="C16" s="211">
        <v>187.6</v>
      </c>
      <c r="D16" s="212">
        <v>287.03999999999985</v>
      </c>
      <c r="E16" s="218">
        <f t="shared" si="6"/>
        <v>7.5224393041198323E-4</v>
      </c>
      <c r="F16" s="219">
        <f t="shared" si="7"/>
        <v>1.338031796434944E-3</v>
      </c>
      <c r="G16" s="52">
        <f t="shared" si="13"/>
        <v>0.5300639658848606</v>
      </c>
      <c r="I16" s="211">
        <v>103.63300000000002</v>
      </c>
      <c r="J16" s="212">
        <v>162.97700000000003</v>
      </c>
      <c r="K16" s="231">
        <f t="shared" si="8"/>
        <v>1.5200077419440384E-3</v>
      </c>
      <c r="L16" s="232">
        <f t="shared" si="9"/>
        <v>2.7266637421998891E-3</v>
      </c>
      <c r="M16" s="52">
        <f t="shared" si="14"/>
        <v>0.5726361294182355</v>
      </c>
      <c r="O16" s="27">
        <f t="shared" si="10"/>
        <v>5.5241471215351821</v>
      </c>
      <c r="P16" s="143">
        <f t="shared" si="11"/>
        <v>5.6778497770345639</v>
      </c>
      <c r="Q16" s="52">
        <f t="shared" si="12"/>
        <v>2.7823780235720318E-2</v>
      </c>
    </row>
    <row r="17" spans="1:17" ht="20.100000000000001" customHeight="1">
      <c r="A17" s="8" t="s">
        <v>106</v>
      </c>
      <c r="B17" s="3"/>
      <c r="C17" s="19">
        <v>47.329999999999991</v>
      </c>
      <c r="D17" s="140">
        <v>635.32999999999993</v>
      </c>
      <c r="E17" s="214">
        <f t="shared" si="6"/>
        <v>1.8978520909594435E-4</v>
      </c>
      <c r="F17" s="215">
        <f t="shared" si="7"/>
        <v>2.9615793660431066E-3</v>
      </c>
      <c r="G17" s="54">
        <f t="shared" si="13"/>
        <v>12.423410099302767</v>
      </c>
      <c r="I17" s="31">
        <v>108.78399999999999</v>
      </c>
      <c r="J17" s="141">
        <v>233.023</v>
      </c>
      <c r="K17" s="227">
        <f t="shared" si="8"/>
        <v>1.5955585788275958E-3</v>
      </c>
      <c r="L17" s="228">
        <f t="shared" si="9"/>
        <v>3.8985584787954411E-3</v>
      </c>
      <c r="M17" s="54">
        <f t="shared" si="14"/>
        <v>1.1420705250772174</v>
      </c>
      <c r="O17" s="238">
        <f t="shared" si="10"/>
        <v>22.984153813648852</v>
      </c>
      <c r="P17" s="239">
        <f t="shared" si="11"/>
        <v>3.6677474698188344</v>
      </c>
      <c r="Q17" s="54">
        <f t="shared" si="12"/>
        <v>-0.84042277564115553</v>
      </c>
    </row>
    <row r="18" spans="1:17" ht="20.100000000000001" customHeight="1">
      <c r="A18" s="8" t="s">
        <v>173</v>
      </c>
      <c r="C18" s="19">
        <v>1120.3399999999995</v>
      </c>
      <c r="D18" s="140">
        <v>2052.4699999999998</v>
      </c>
      <c r="E18" s="214">
        <f t="shared" si="6"/>
        <v>4.4923718816511776E-3</v>
      </c>
      <c r="F18" s="215">
        <f t="shared" si="7"/>
        <v>9.5675519830993264E-3</v>
      </c>
      <c r="G18" s="52">
        <f t="shared" si="13"/>
        <v>0.83200635521359656</v>
      </c>
      <c r="I18" s="19">
        <v>705.7199999999998</v>
      </c>
      <c r="J18" s="140">
        <v>944.93300000000011</v>
      </c>
      <c r="K18" s="227">
        <f t="shared" si="8"/>
        <v>1.0350948671221969E-2</v>
      </c>
      <c r="L18" s="228">
        <f t="shared" si="9"/>
        <v>1.580906845694894E-2</v>
      </c>
      <c r="M18" s="52">
        <f t="shared" si="14"/>
        <v>0.33896304483364559</v>
      </c>
      <c r="O18" s="27">
        <f t="shared" si="10"/>
        <v>6.2991591838191985</v>
      </c>
      <c r="P18" s="143">
        <f t="shared" si="11"/>
        <v>4.6038821517488691</v>
      </c>
      <c r="Q18" s="52">
        <f t="shared" si="12"/>
        <v>-0.26912751092638337</v>
      </c>
    </row>
    <row r="19" spans="1:17" ht="20.100000000000001" customHeight="1" thickBot="1">
      <c r="A19" s="8" t="s">
        <v>11</v>
      </c>
      <c r="B19" s="10"/>
      <c r="C19" s="21">
        <v>3398.57</v>
      </c>
      <c r="D19" s="142">
        <v>2081.2800000000002</v>
      </c>
      <c r="E19" s="220">
        <f t="shared" si="6"/>
        <v>1.3627684725907536E-2</v>
      </c>
      <c r="F19" s="221">
        <f t="shared" si="7"/>
        <v>9.701849279835988E-3</v>
      </c>
      <c r="G19" s="55">
        <f t="shared" si="13"/>
        <v>-0.3876012558223017</v>
      </c>
      <c r="I19" s="21">
        <v>596.20600000000013</v>
      </c>
      <c r="J19" s="142">
        <v>404.98399999999998</v>
      </c>
      <c r="K19" s="233">
        <f t="shared" si="8"/>
        <v>8.7446830236844186E-3</v>
      </c>
      <c r="L19" s="234">
        <f t="shared" si="9"/>
        <v>6.7755277675443752E-3</v>
      </c>
      <c r="M19" s="55">
        <f t="shared" si="14"/>
        <v>-0.32073142504436403</v>
      </c>
      <c r="O19" s="240">
        <f t="shared" si="10"/>
        <v>1.7542848904097901</v>
      </c>
      <c r="P19" s="241">
        <f t="shared" si="11"/>
        <v>1.9458410209102088</v>
      </c>
      <c r="Q19" s="55">
        <f t="shared" si="12"/>
        <v>0.10919328527972012</v>
      </c>
    </row>
    <row r="20" spans="1:17" ht="26.25" customHeight="1" thickBot="1">
      <c r="A20" s="12" t="s">
        <v>12</v>
      </c>
      <c r="B20" s="48"/>
      <c r="C20" s="163">
        <f>C7+C10+C13+C17+C18+C19</f>
        <v>249387.18999999994</v>
      </c>
      <c r="D20" s="303">
        <f>D7+D10+D13+D17+D18+D19</f>
        <v>214524.05000000008</v>
      </c>
      <c r="E20" s="222">
        <f>E8+E9+E10+E13+E17+E18+E19</f>
        <v>1</v>
      </c>
      <c r="F20" s="223">
        <f>F8+F9+F10+F13+F17+F18+F19</f>
        <v>1</v>
      </c>
      <c r="G20" s="55">
        <f>(D20-C20)/C20</f>
        <v>-0.13979523166366273</v>
      </c>
      <c r="H20" s="1"/>
      <c r="I20" s="163">
        <f>I7+I10+I13+I17+I18+I19</f>
        <v>68179.258000000002</v>
      </c>
      <c r="J20" s="303">
        <f>J7+J10+J13+J17+J18+J19</f>
        <v>59771.579999999994</v>
      </c>
      <c r="K20" s="235">
        <f>K8+K9+K10+K13+K17+K18+K19</f>
        <v>1</v>
      </c>
      <c r="L20" s="236">
        <f>L8+L9+L10+L13+L17+L18+L19</f>
        <v>1</v>
      </c>
      <c r="M20" s="55">
        <f>(J20-I20)/I20</f>
        <v>-0.12331724114686034</v>
      </c>
      <c r="N20" s="1"/>
      <c r="O20" s="24">
        <f t="shared" si="10"/>
        <v>2.7338716956552589</v>
      </c>
      <c r="P20" s="242">
        <f t="shared" si="11"/>
        <v>2.7862414493852778</v>
      </c>
      <c r="Q20" s="55">
        <f t="shared" si="12"/>
        <v>1.9155893019137053E-2</v>
      </c>
    </row>
    <row r="21" spans="1:17">
      <c r="J21" s="267"/>
    </row>
    <row r="22" spans="1:17">
      <c r="A22" s="1"/>
    </row>
    <row r="23" spans="1:17" ht="8.25" customHeight="1" thickBot="1"/>
    <row r="24" spans="1:17" ht="15" customHeight="1">
      <c r="A24" s="420" t="s">
        <v>2</v>
      </c>
      <c r="B24" s="421"/>
      <c r="C24" s="424" t="s">
        <v>1</v>
      </c>
      <c r="D24" s="419"/>
      <c r="E24" s="414" t="s">
        <v>101</v>
      </c>
      <c r="F24" s="414"/>
      <c r="G24" s="130" t="s">
        <v>0</v>
      </c>
      <c r="I24" s="415">
        <v>1000</v>
      </c>
      <c r="J24" s="419"/>
      <c r="K24" s="414" t="s">
        <v>101</v>
      </c>
      <c r="L24" s="414"/>
      <c r="M24" s="130" t="s">
        <v>0</v>
      </c>
      <c r="O24" s="413" t="s">
        <v>22</v>
      </c>
      <c r="P24" s="414"/>
      <c r="Q24" s="130" t="s">
        <v>0</v>
      </c>
    </row>
    <row r="25" spans="1:17" ht="15" customHeight="1">
      <c r="A25" s="422"/>
      <c r="B25" s="423"/>
      <c r="C25" s="425" t="str">
        <f>C5</f>
        <v>jan</v>
      </c>
      <c r="D25" s="412"/>
      <c r="E25" s="416" t="str">
        <f>C5</f>
        <v>jan</v>
      </c>
      <c r="F25" s="416"/>
      <c r="G25" s="131" t="str">
        <f>G5</f>
        <v>2026 /2025</v>
      </c>
      <c r="I25" s="411" t="str">
        <f>C5</f>
        <v>jan</v>
      </c>
      <c r="J25" s="412"/>
      <c r="K25" s="426" t="str">
        <f>C5</f>
        <v>jan</v>
      </c>
      <c r="L25" s="418"/>
      <c r="M25" s="131" t="str">
        <f>G5</f>
        <v>2026 /2025</v>
      </c>
      <c r="O25" s="411" t="str">
        <f>C5</f>
        <v>jan</v>
      </c>
      <c r="P25" s="412"/>
      <c r="Q25" s="131" t="str">
        <f>G5</f>
        <v>2026 /2025</v>
      </c>
    </row>
    <row r="26" spans="1:17" ht="19.5" customHeight="1">
      <c r="A26" s="422"/>
      <c r="B26" s="423"/>
      <c r="C26" s="139">
        <f>C6</f>
        <v>2025</v>
      </c>
      <c r="D26" s="137">
        <f>D6</f>
        <v>2026</v>
      </c>
      <c r="E26" s="68">
        <f>C6</f>
        <v>2025</v>
      </c>
      <c r="F26" s="137">
        <f>D6</f>
        <v>2026</v>
      </c>
      <c r="G26" s="131" t="s">
        <v>1</v>
      </c>
      <c r="I26" s="16">
        <f>C6</f>
        <v>2025</v>
      </c>
      <c r="J26" s="138">
        <f>D6</f>
        <v>2026</v>
      </c>
      <c r="K26" s="136">
        <f>C6</f>
        <v>2025</v>
      </c>
      <c r="L26" s="137">
        <f>D6</f>
        <v>2026</v>
      </c>
      <c r="M26" s="260">
        <v>1000</v>
      </c>
      <c r="O26" s="16">
        <f>C6</f>
        <v>2025</v>
      </c>
      <c r="P26" s="138">
        <f>D6</f>
        <v>2026</v>
      </c>
      <c r="Q26" s="131"/>
    </row>
    <row r="27" spans="1:17" ht="19.5" customHeight="1">
      <c r="A27" s="23" t="s">
        <v>104</v>
      </c>
      <c r="B27" s="15"/>
      <c r="C27" s="78">
        <f>C28+C29</f>
        <v>47155.92</v>
      </c>
      <c r="D27" s="210">
        <f>D28+D29</f>
        <v>37760.01</v>
      </c>
      <c r="E27" s="216">
        <f>C27/$C$40</f>
        <v>0.41527546303125368</v>
      </c>
      <c r="F27" s="217">
        <f>D27/$D$40</f>
        <v>0.41784547157876939</v>
      </c>
      <c r="G27" s="53">
        <f>(D27-C27)/C27</f>
        <v>-0.19925197090842459</v>
      </c>
      <c r="I27" s="78">
        <f>I28+I29</f>
        <v>11968.157999999998</v>
      </c>
      <c r="J27" s="210">
        <f>J28+J29</f>
        <v>9867.099000000002</v>
      </c>
      <c r="K27" s="216">
        <f>I27/$I$40</f>
        <v>0.39209782606772675</v>
      </c>
      <c r="L27" s="217">
        <f>J27/$J$40</f>
        <v>0.37891752027219111</v>
      </c>
      <c r="M27" s="53">
        <f>(J27-I27)/I27</f>
        <v>-0.17555408275859963</v>
      </c>
      <c r="O27" s="63">
        <f t="shared" ref="O27" si="15">(I27/C27)*10</f>
        <v>2.5379969259427022</v>
      </c>
      <c r="P27" s="237">
        <f t="shared" ref="P27" si="16">(J27/D27)*10</f>
        <v>2.6131081533082225</v>
      </c>
      <c r="Q27" s="53">
        <f>(P27-O27)/O27</f>
        <v>2.9594688077733335E-2</v>
      </c>
    </row>
    <row r="28" spans="1:17" ht="20.100000000000001" customHeight="1">
      <c r="A28" s="8" t="s">
        <v>4</v>
      </c>
      <c r="C28" s="19">
        <v>20175.409999999996</v>
      </c>
      <c r="D28" s="140">
        <v>17531.169999999998</v>
      </c>
      <c r="E28" s="214">
        <f>C28/$C$40</f>
        <v>0.17767340197360976</v>
      </c>
      <c r="F28" s="215">
        <f>D28/$D$40</f>
        <v>0.19399677055110881</v>
      </c>
      <c r="G28" s="52">
        <f>(D28-C28)/C28</f>
        <v>-0.13106251620165332</v>
      </c>
      <c r="I28" s="19">
        <v>5654.0169999999989</v>
      </c>
      <c r="J28" s="140">
        <v>5259.550000000002</v>
      </c>
      <c r="K28" s="214">
        <f>I28/$I$40</f>
        <v>0.18523550359629026</v>
      </c>
      <c r="L28" s="215">
        <f>J28/$J$40</f>
        <v>0.20197787047110841</v>
      </c>
      <c r="M28" s="52">
        <f>(J28-I28)/I28</f>
        <v>-6.976756525493237E-2</v>
      </c>
      <c r="O28" s="27">
        <f t="shared" ref="O28:O40" si="17">(I28/C28)*10</f>
        <v>2.8024297895309189</v>
      </c>
      <c r="P28" s="143">
        <f t="shared" ref="P28:P40" si="18">(J28/D28)*10</f>
        <v>3.0001135121044413</v>
      </c>
      <c r="Q28" s="52">
        <f>(P28-O28)/O28</f>
        <v>7.0540116049298579E-2</v>
      </c>
    </row>
    <row r="29" spans="1:17" ht="20.100000000000001" customHeight="1">
      <c r="A29" s="8" t="s">
        <v>5</v>
      </c>
      <c r="C29" s="19">
        <v>26980.510000000006</v>
      </c>
      <c r="D29" s="140">
        <v>20228.840000000004</v>
      </c>
      <c r="E29" s="214">
        <f>C29/$C$40</f>
        <v>0.23760206105764392</v>
      </c>
      <c r="F29" s="215">
        <f>D29/$D$40</f>
        <v>0.22384870102766061</v>
      </c>
      <c r="G29" s="52">
        <f t="shared" ref="G29:G40" si="19">(D29-C29)/C29</f>
        <v>-0.25024248985656683</v>
      </c>
      <c r="I29" s="19">
        <v>6314.1409999999987</v>
      </c>
      <c r="J29" s="140">
        <v>4607.549</v>
      </c>
      <c r="K29" s="214">
        <f t="shared" ref="K29:K39" si="20">I29/$I$40</f>
        <v>0.20686232247143649</v>
      </c>
      <c r="L29" s="215">
        <f t="shared" ref="L29:L39" si="21">J29/$J$40</f>
        <v>0.17693964980108273</v>
      </c>
      <c r="M29" s="52">
        <f t="shared" ref="M29:M40" si="22">(J29-I29)/I29</f>
        <v>-0.27028094557913723</v>
      </c>
      <c r="O29" s="27">
        <f t="shared" si="17"/>
        <v>2.3402600618001652</v>
      </c>
      <c r="P29" s="143">
        <f t="shared" si="18"/>
        <v>2.2777129088964068</v>
      </c>
      <c r="Q29" s="52">
        <f t="shared" ref="Q29:Q38" si="23">(P29-O29)/O29</f>
        <v>-2.6726582196871823E-2</v>
      </c>
    </row>
    <row r="30" spans="1:17" ht="20.100000000000001" customHeight="1">
      <c r="A30" s="23" t="s">
        <v>38</v>
      </c>
      <c r="B30" s="15"/>
      <c r="C30" s="78">
        <f>C31+C32</f>
        <v>31775.730000000003</v>
      </c>
      <c r="D30" s="210">
        <f>D31+D32</f>
        <v>25425.510000000009</v>
      </c>
      <c r="E30" s="216">
        <f>C30/$C$40</f>
        <v>0.27983084602964164</v>
      </c>
      <c r="F30" s="217">
        <f>D30/$D$40</f>
        <v>0.28135411553335715</v>
      </c>
      <c r="G30" s="53">
        <f>(D30-C30)/C30</f>
        <v>-0.19984497602415408</v>
      </c>
      <c r="I30" s="78">
        <f>I31+I32</f>
        <v>3692.7470000000003</v>
      </c>
      <c r="J30" s="210">
        <f>J31+J32</f>
        <v>3701.5389999999998</v>
      </c>
      <c r="K30" s="216">
        <f t="shared" si="20"/>
        <v>0.12098086196038857</v>
      </c>
      <c r="L30" s="217">
        <f t="shared" si="21"/>
        <v>0.14214694502110556</v>
      </c>
      <c r="M30" s="53">
        <f t="shared" si="22"/>
        <v>2.3808833911447115E-3</v>
      </c>
      <c r="O30" s="63">
        <f t="shared" si="17"/>
        <v>1.1621281399357308</v>
      </c>
      <c r="P30" s="237">
        <f t="shared" si="18"/>
        <v>1.455836677415713</v>
      </c>
      <c r="Q30" s="53">
        <f t="shared" si="23"/>
        <v>0.25273334960826704</v>
      </c>
    </row>
    <row r="31" spans="1:17" ht="20.100000000000001" customHeight="1">
      <c r="A31" s="8"/>
      <c r="B31" t="s">
        <v>6</v>
      </c>
      <c r="C31" s="31">
        <v>31321.640000000003</v>
      </c>
      <c r="D31" s="141">
        <v>24533.840000000011</v>
      </c>
      <c r="E31" s="214">
        <f t="shared" ref="E31:E38" si="24">C31/$C$40</f>
        <v>0.27583193274350787</v>
      </c>
      <c r="F31" s="215">
        <f t="shared" ref="F31:F38" si="25">D31/$D$40</f>
        <v>0.27148705586778393</v>
      </c>
      <c r="G31" s="52">
        <f>(D31-C31)/C31</f>
        <v>-0.21671279026257856</v>
      </c>
      <c r="I31" s="31">
        <v>3591.1570000000002</v>
      </c>
      <c r="J31" s="141">
        <v>3531.9919999999997</v>
      </c>
      <c r="K31" s="214">
        <f>I31/$I$40</f>
        <v>0.11765259555964248</v>
      </c>
      <c r="L31" s="215">
        <f>J31/$J$40</f>
        <v>0.13563598077420896</v>
      </c>
      <c r="M31" s="52">
        <f>(J31-I31)/I31</f>
        <v>-1.6475191700056672E-2</v>
      </c>
      <c r="O31" s="27">
        <f t="shared" si="17"/>
        <v>1.1465418158180734</v>
      </c>
      <c r="P31" s="143">
        <f t="shared" si="18"/>
        <v>1.4396409204592506</v>
      </c>
      <c r="Q31" s="52">
        <f t="shared" si="23"/>
        <v>0.25563751849037186</v>
      </c>
    </row>
    <row r="32" spans="1:17" ht="20.100000000000001" customHeight="1">
      <c r="A32" s="8"/>
      <c r="B32" t="s">
        <v>39</v>
      </c>
      <c r="C32" s="31">
        <v>454.09000000000003</v>
      </c>
      <c r="D32" s="141">
        <v>891.66999999999962</v>
      </c>
      <c r="E32" s="218">
        <f t="shared" si="24"/>
        <v>3.9989132861337874E-3</v>
      </c>
      <c r="F32" s="219">
        <f t="shared" si="25"/>
        <v>9.8670596655732121E-3</v>
      </c>
      <c r="G32" s="52">
        <f>(D32-C32)/C32</f>
        <v>0.96364156885198871</v>
      </c>
      <c r="I32" s="31">
        <v>101.59</v>
      </c>
      <c r="J32" s="141">
        <v>169.54699999999991</v>
      </c>
      <c r="K32" s="218">
        <f>I32/$I$40</f>
        <v>3.3282664007460772E-3</v>
      </c>
      <c r="L32" s="219">
        <f>J32/$J$40</f>
        <v>6.5109642468965945E-3</v>
      </c>
      <c r="M32" s="52">
        <f>(J32-I32)/I32</f>
        <v>0.66893395019194712</v>
      </c>
      <c r="O32" s="27">
        <f t="shared" si="17"/>
        <v>2.2372216961395317</v>
      </c>
      <c r="P32" s="143">
        <f t="shared" si="18"/>
        <v>1.9014545740015922</v>
      </c>
      <c r="Q32" s="52">
        <f t="shared" si="23"/>
        <v>-0.15008218573837676</v>
      </c>
    </row>
    <row r="33" spans="1:17" ht="20.100000000000001" customHeight="1">
      <c r="A33" s="23" t="s">
        <v>105</v>
      </c>
      <c r="B33" s="15"/>
      <c r="C33" s="78">
        <f>SUM(C34:C36)</f>
        <v>32385.819999999996</v>
      </c>
      <c r="D33" s="210">
        <f>SUM(D34:D36)</f>
        <v>25926.67</v>
      </c>
      <c r="E33" s="216">
        <f t="shared" si="24"/>
        <v>0.28520356290677468</v>
      </c>
      <c r="F33" s="217">
        <f t="shared" si="25"/>
        <v>0.28689986185430383</v>
      </c>
      <c r="G33" s="53">
        <f t="shared" si="19"/>
        <v>-0.19944376890873841</v>
      </c>
      <c r="I33" s="78">
        <f>SUM(I34:I36)</f>
        <v>14380.131999999998</v>
      </c>
      <c r="J33" s="210">
        <f>SUM(J34:J36)</f>
        <v>12173.145000000004</v>
      </c>
      <c r="K33" s="216">
        <f t="shared" si="20"/>
        <v>0.47111832044387714</v>
      </c>
      <c r="L33" s="217">
        <f t="shared" si="21"/>
        <v>0.46747457558840982</v>
      </c>
      <c r="M33" s="53">
        <f t="shared" si="22"/>
        <v>-0.15347473861853245</v>
      </c>
      <c r="O33" s="63">
        <f t="shared" si="17"/>
        <v>4.440255642747351</v>
      </c>
      <c r="P33" s="237">
        <f t="shared" si="18"/>
        <v>4.6952211757236872</v>
      </c>
      <c r="Q33" s="53">
        <f t="shared" si="23"/>
        <v>5.7421363428205599E-2</v>
      </c>
    </row>
    <row r="34" spans="1:17" ht="20.100000000000001" customHeight="1">
      <c r="A34" s="8"/>
      <c r="B34" s="3" t="s">
        <v>7</v>
      </c>
      <c r="C34" s="31">
        <v>31660.339999999997</v>
      </c>
      <c r="D34" s="141">
        <v>24836.109999999997</v>
      </c>
      <c r="E34" s="214">
        <f t="shared" si="24"/>
        <v>0.2788146716939659</v>
      </c>
      <c r="F34" s="215">
        <f t="shared" si="25"/>
        <v>0.27483192126093686</v>
      </c>
      <c r="G34" s="52">
        <f t="shared" si="19"/>
        <v>-0.21554506363481885</v>
      </c>
      <c r="I34" s="304">
        <v>14066.569999999998</v>
      </c>
      <c r="J34" s="305">
        <v>11666.370000000003</v>
      </c>
      <c r="K34" s="214">
        <f t="shared" si="20"/>
        <v>0.46084547991675107</v>
      </c>
      <c r="L34" s="215">
        <f t="shared" si="21"/>
        <v>0.44801334120371983</v>
      </c>
      <c r="M34" s="52">
        <f t="shared" si="22"/>
        <v>-0.17063150433972146</v>
      </c>
      <c r="O34" s="27">
        <f t="shared" si="17"/>
        <v>4.4429623939603928</v>
      </c>
      <c r="P34" s="143">
        <f t="shared" si="18"/>
        <v>4.697341894523742</v>
      </c>
      <c r="Q34" s="52">
        <f t="shared" si="23"/>
        <v>5.7254479783385902E-2</v>
      </c>
    </row>
    <row r="35" spans="1:17" ht="20.100000000000001" customHeight="1">
      <c r="A35" s="8"/>
      <c r="B35" s="3" t="s">
        <v>8</v>
      </c>
      <c r="C35" s="31">
        <v>572.24999999999989</v>
      </c>
      <c r="D35" s="141">
        <v>999.74</v>
      </c>
      <c r="E35" s="214">
        <f t="shared" si="24"/>
        <v>5.0394814419829972E-3</v>
      </c>
      <c r="F35" s="215">
        <f t="shared" si="25"/>
        <v>1.1062942826449434E-2</v>
      </c>
      <c r="G35" s="52">
        <f t="shared" si="19"/>
        <v>0.74703363914373122</v>
      </c>
      <c r="I35" s="304">
        <v>242.65800000000007</v>
      </c>
      <c r="J35" s="305">
        <v>450.80799999999999</v>
      </c>
      <c r="K35" s="214">
        <f t="shared" si="20"/>
        <v>7.9499012528028521E-3</v>
      </c>
      <c r="L35" s="215">
        <f t="shared" si="21"/>
        <v>1.7311982932254548E-2</v>
      </c>
      <c r="M35" s="52">
        <f t="shared" si="22"/>
        <v>0.85779162442614654</v>
      </c>
      <c r="O35" s="27">
        <f t="shared" si="17"/>
        <v>4.2404193971166473</v>
      </c>
      <c r="P35" s="143">
        <f t="shared" si="18"/>
        <v>4.5092524056254621</v>
      </c>
      <c r="Q35" s="52">
        <f t="shared" si="23"/>
        <v>6.3397740490389445E-2</v>
      </c>
    </row>
    <row r="36" spans="1:17" ht="20.100000000000001" customHeight="1">
      <c r="A36" s="32"/>
      <c r="B36" s="33" t="s">
        <v>9</v>
      </c>
      <c r="C36" s="211">
        <v>153.23000000000002</v>
      </c>
      <c r="D36" s="212">
        <v>90.820000000000022</v>
      </c>
      <c r="E36" s="218">
        <f t="shared" si="24"/>
        <v>1.349409770825784E-3</v>
      </c>
      <c r="F36" s="219">
        <f t="shared" si="25"/>
        <v>1.0049977669175365E-3</v>
      </c>
      <c r="G36" s="52">
        <f t="shared" si="19"/>
        <v>-0.40729622136657306</v>
      </c>
      <c r="I36" s="306">
        <v>70.903999999999996</v>
      </c>
      <c r="J36" s="307">
        <v>55.966999999999992</v>
      </c>
      <c r="K36" s="218">
        <f t="shared" si="20"/>
        <v>2.3229392743232585E-3</v>
      </c>
      <c r="L36" s="219">
        <f t="shared" si="21"/>
        <v>2.149251452435383E-3</v>
      </c>
      <c r="M36" s="52">
        <f t="shared" si="22"/>
        <v>-0.21066512467561782</v>
      </c>
      <c r="O36" s="27">
        <f t="shared" si="17"/>
        <v>4.6272923056842643</v>
      </c>
      <c r="P36" s="143">
        <f t="shared" si="18"/>
        <v>6.1624091609777558</v>
      </c>
      <c r="Q36" s="52">
        <f t="shared" si="23"/>
        <v>0.33175273008098521</v>
      </c>
    </row>
    <row r="37" spans="1:17" ht="20.100000000000001" customHeight="1">
      <c r="A37" s="8" t="s">
        <v>106</v>
      </c>
      <c r="B37" s="3"/>
      <c r="C37" s="19"/>
      <c r="D37" s="140">
        <v>40</v>
      </c>
      <c r="E37" s="214">
        <f t="shared" si="24"/>
        <v>0</v>
      </c>
      <c r="F37" s="215">
        <f t="shared" si="25"/>
        <v>4.4263279758534959E-4</v>
      </c>
      <c r="G37" s="54"/>
      <c r="I37" s="304"/>
      <c r="J37" s="305">
        <v>14.407999999999999</v>
      </c>
      <c r="K37" s="214">
        <f>I37/$I$40</f>
        <v>0</v>
      </c>
      <c r="L37" s="215">
        <f>J37/$J$40</f>
        <v>5.5329774557666129E-4</v>
      </c>
      <c r="M37" s="54"/>
      <c r="O37" s="238"/>
      <c r="P37" s="239">
        <f t="shared" si="18"/>
        <v>3.6019999999999994</v>
      </c>
      <c r="Q37" s="54"/>
    </row>
    <row r="38" spans="1:17" ht="20.100000000000001" customHeight="1">
      <c r="A38" s="8" t="s">
        <v>173</v>
      </c>
      <c r="C38" s="19">
        <v>566.20000000000016</v>
      </c>
      <c r="D38" s="140">
        <v>84.23</v>
      </c>
      <c r="E38" s="214">
        <f t="shared" si="24"/>
        <v>4.9862025206653992E-3</v>
      </c>
      <c r="F38" s="215">
        <f t="shared" si="25"/>
        <v>9.3207401351534983E-4</v>
      </c>
      <c r="G38" s="52">
        <f t="shared" si="19"/>
        <v>-0.85123631225715291</v>
      </c>
      <c r="I38" s="304">
        <v>198.95999999999998</v>
      </c>
      <c r="J38" s="305">
        <v>49.126999999999988</v>
      </c>
      <c r="K38" s="214">
        <f t="shared" si="20"/>
        <v>6.5182782074263163E-3</v>
      </c>
      <c r="L38" s="215">
        <f t="shared" si="21"/>
        <v>1.8865809513426313E-3</v>
      </c>
      <c r="M38" s="52">
        <f t="shared" si="22"/>
        <v>-0.75308102131081633</v>
      </c>
      <c r="O38" s="27">
        <f t="shared" si="17"/>
        <v>3.5139526669021532</v>
      </c>
      <c r="P38" s="143">
        <f t="shared" si="18"/>
        <v>5.8324824884245494</v>
      </c>
      <c r="Q38" s="52">
        <f t="shared" si="23"/>
        <v>0.6598067877693915</v>
      </c>
    </row>
    <row r="39" spans="1:17" ht="20.100000000000001" customHeight="1" thickBot="1">
      <c r="A39" s="8" t="s">
        <v>11</v>
      </c>
      <c r="B39" s="10"/>
      <c r="C39" s="21">
        <v>1669.6799999999998</v>
      </c>
      <c r="D39" s="142">
        <v>1131.9399999999998</v>
      </c>
      <c r="E39" s="220">
        <f>C39/$C$40</f>
        <v>1.4703925511664783E-2</v>
      </c>
      <c r="F39" s="221">
        <f>D39/$D$40</f>
        <v>1.2525844222469013E-2</v>
      </c>
      <c r="G39" s="55">
        <f t="shared" si="19"/>
        <v>-0.32206171242393755</v>
      </c>
      <c r="I39" s="308">
        <v>283.40100000000007</v>
      </c>
      <c r="J39" s="309">
        <v>234.911</v>
      </c>
      <c r="K39" s="220">
        <f t="shared" si="20"/>
        <v>9.2847133205811519E-3</v>
      </c>
      <c r="L39" s="221">
        <f t="shared" si="21"/>
        <v>9.0210804213741724E-3</v>
      </c>
      <c r="M39" s="55">
        <f t="shared" si="22"/>
        <v>-0.17110031368978956</v>
      </c>
      <c r="O39" s="240">
        <f t="shared" si="17"/>
        <v>1.6973372143165164</v>
      </c>
      <c r="P39" s="241">
        <f t="shared" si="18"/>
        <v>2.0752955103627406</v>
      </c>
      <c r="Q39" s="55">
        <f>(P39-O39)/O39</f>
        <v>0.22267719864872015</v>
      </c>
    </row>
    <row r="40" spans="1:17" ht="26.25" customHeight="1" thickBot="1">
      <c r="A40" s="12" t="s">
        <v>12</v>
      </c>
      <c r="B40" s="48"/>
      <c r="C40" s="213">
        <f>C28+C29+C30+C33+C37+C38+C39</f>
        <v>113553.34999999998</v>
      </c>
      <c r="D40" s="226">
        <f>D28+D29+D30+D33+D37+D38+D39</f>
        <v>90368.36</v>
      </c>
      <c r="E40" s="222">
        <f>C40/$C$40</f>
        <v>1</v>
      </c>
      <c r="F40" s="223">
        <f>D40/$D$40</f>
        <v>1</v>
      </c>
      <c r="G40" s="55">
        <f t="shared" si="19"/>
        <v>-0.20417706743129974</v>
      </c>
      <c r="H40" s="1"/>
      <c r="I40" s="213">
        <f>I28+I29+I30+I33+I37+I38+I39</f>
        <v>30523.397999999997</v>
      </c>
      <c r="J40" s="226">
        <f>J28+J29+J30+J33+J37+J38+J39</f>
        <v>26040.229000000007</v>
      </c>
      <c r="K40" s="222">
        <f>K28+K29+K30+K33+K37+K38+K39</f>
        <v>0.99999999999999989</v>
      </c>
      <c r="L40" s="223">
        <f>L28+L29+L30+L33+L37+L38+L39</f>
        <v>1</v>
      </c>
      <c r="M40" s="55">
        <f t="shared" si="22"/>
        <v>-0.14687647161695402</v>
      </c>
      <c r="N40" s="1"/>
      <c r="O40" s="24">
        <f t="shared" si="17"/>
        <v>2.6880226783269716</v>
      </c>
      <c r="P40" s="242">
        <f t="shared" si="18"/>
        <v>2.881564853008288</v>
      </c>
      <c r="Q40" s="55">
        <f>(P40-O40)/O40</f>
        <v>7.2001689659023732E-2</v>
      </c>
    </row>
    <row r="42" spans="1:17">
      <c r="A42" s="1"/>
    </row>
    <row r="43" spans="1:17" ht="8.25" customHeight="1" thickBot="1"/>
    <row r="44" spans="1:17" ht="15" customHeight="1">
      <c r="A44" s="420" t="s">
        <v>15</v>
      </c>
      <c r="B44" s="421"/>
      <c r="C44" s="424" t="s">
        <v>1</v>
      </c>
      <c r="D44" s="419"/>
      <c r="E44" s="414" t="s">
        <v>101</v>
      </c>
      <c r="F44" s="414"/>
      <c r="G44" s="130" t="s">
        <v>0</v>
      </c>
      <c r="I44" s="415">
        <v>1000</v>
      </c>
      <c r="J44" s="419"/>
      <c r="K44" s="414" t="s">
        <v>101</v>
      </c>
      <c r="L44" s="414"/>
      <c r="M44" s="130" t="s">
        <v>0</v>
      </c>
      <c r="O44" s="413" t="s">
        <v>22</v>
      </c>
      <c r="P44" s="414"/>
      <c r="Q44" s="130" t="s">
        <v>0</v>
      </c>
    </row>
    <row r="45" spans="1:17" ht="15" customHeight="1">
      <c r="A45" s="422"/>
      <c r="B45" s="423"/>
      <c r="C45" s="425" t="str">
        <f>C5</f>
        <v>jan</v>
      </c>
      <c r="D45" s="412"/>
      <c r="E45" s="416" t="str">
        <f>C25</f>
        <v>jan</v>
      </c>
      <c r="F45" s="416"/>
      <c r="G45" s="131" t="str">
        <f>G25</f>
        <v>2026 /2025</v>
      </c>
      <c r="I45" s="411" t="str">
        <f>C5</f>
        <v>jan</v>
      </c>
      <c r="J45" s="412"/>
      <c r="K45" s="426" t="str">
        <f>C25</f>
        <v>jan</v>
      </c>
      <c r="L45" s="418"/>
      <c r="M45" s="131" t="str">
        <f>G45</f>
        <v>2026 /2025</v>
      </c>
      <c r="O45" s="411" t="str">
        <f>C5</f>
        <v>jan</v>
      </c>
      <c r="P45" s="412"/>
      <c r="Q45" s="131" t="str">
        <f>Q25</f>
        <v>2026 /2025</v>
      </c>
    </row>
    <row r="46" spans="1:17" ht="15.75" customHeight="1">
      <c r="A46" s="422"/>
      <c r="B46" s="423"/>
      <c r="C46" s="139">
        <f>C6</f>
        <v>2025</v>
      </c>
      <c r="D46" s="137">
        <f>D6</f>
        <v>2026</v>
      </c>
      <c r="E46" s="68">
        <f>C26</f>
        <v>2025</v>
      </c>
      <c r="F46" s="137">
        <f>D26</f>
        <v>2026</v>
      </c>
      <c r="G46" s="131" t="s">
        <v>1</v>
      </c>
      <c r="I46" s="16">
        <f>C6</f>
        <v>2025</v>
      </c>
      <c r="J46" s="138">
        <f>D6</f>
        <v>2026</v>
      </c>
      <c r="K46" s="136">
        <f>C26</f>
        <v>2025</v>
      </c>
      <c r="L46" s="137">
        <f>D26</f>
        <v>2026</v>
      </c>
      <c r="M46" s="260">
        <v>1000</v>
      </c>
      <c r="O46" s="16">
        <f>O26</f>
        <v>2025</v>
      </c>
      <c r="P46" s="138">
        <f>P26</f>
        <v>2026</v>
      </c>
      <c r="Q46" s="131"/>
    </row>
    <row r="47" spans="1:17" s="265" customFormat="1" ht="15.75" customHeight="1">
      <c r="A47" s="23" t="s">
        <v>104</v>
      </c>
      <c r="B47" s="15"/>
      <c r="C47" s="78">
        <f>C48+C49</f>
        <v>66328.290000000023</v>
      </c>
      <c r="D47" s="210">
        <f>D48+D49</f>
        <v>58173.33</v>
      </c>
      <c r="E47" s="216">
        <f>C47/$C$60</f>
        <v>0.48830460804170728</v>
      </c>
      <c r="F47" s="217">
        <f>D47/$D$60</f>
        <v>0.46855146147550708</v>
      </c>
      <c r="G47" s="53">
        <f>(D47-C47)/C47</f>
        <v>-0.12294844326606366</v>
      </c>
      <c r="H47"/>
      <c r="I47" s="78">
        <f>I48+I49</f>
        <v>22048.161999999997</v>
      </c>
      <c r="J47" s="210">
        <f>J48+J49</f>
        <v>19502.538999999997</v>
      </c>
      <c r="K47" s="216">
        <f>I47/$I$60</f>
        <v>0.58551742013062502</v>
      </c>
      <c r="L47" s="217">
        <f>J47/$J$60</f>
        <v>0.57817248410833</v>
      </c>
      <c r="M47" s="53">
        <f>(J47-I47)/I47</f>
        <v>-0.11545737916838601</v>
      </c>
      <c r="N47"/>
      <c r="O47" s="63">
        <f t="shared" ref="O47" si="26">(I47/C47)*10</f>
        <v>3.3240962491268795</v>
      </c>
      <c r="P47" s="237">
        <f t="shared" ref="P47" si="27">(J47/D47)*10</f>
        <v>3.352487987192756</v>
      </c>
      <c r="Q47" s="53">
        <f>(P47-O47)/O47</f>
        <v>8.5411901274922344E-3</v>
      </c>
    </row>
    <row r="48" spans="1:17" ht="20.100000000000001" customHeight="1">
      <c r="A48" s="8" t="s">
        <v>4</v>
      </c>
      <c r="C48" s="19">
        <v>34512.380000000012</v>
      </c>
      <c r="D48" s="140">
        <v>33396.330000000009</v>
      </c>
      <c r="E48" s="214">
        <f>C48/$C$60</f>
        <v>0.25407792343940205</v>
      </c>
      <c r="F48" s="215">
        <f>D48/$D$60</f>
        <v>0.2689875107616897</v>
      </c>
      <c r="G48" s="52">
        <f>(D48-C48)/C48</f>
        <v>-3.2337671293605437E-2</v>
      </c>
      <c r="I48" s="19">
        <v>13585.886</v>
      </c>
      <c r="J48" s="140">
        <v>12573.901999999998</v>
      </c>
      <c r="K48" s="214">
        <f>I48/$I$60</f>
        <v>0.36079075076229838</v>
      </c>
      <c r="L48" s="215">
        <f>J48/$J$60</f>
        <v>0.3727660359645838</v>
      </c>
      <c r="M48" s="52">
        <f>(J48-I48)/I48</f>
        <v>-7.4487891330753273E-2</v>
      </c>
      <c r="O48" s="27">
        <f t="shared" ref="O48:O60" si="28">(I48/C48)*10</f>
        <v>3.9365253859629492</v>
      </c>
      <c r="P48" s="143">
        <f t="shared" ref="P48:P60" si="29">(J48/D48)*10</f>
        <v>3.7650550225129513</v>
      </c>
      <c r="Q48" s="52">
        <f>(P48-O48)/O48</f>
        <v>-4.355881053414138E-2</v>
      </c>
    </row>
    <row r="49" spans="1:17" ht="20.100000000000001" customHeight="1">
      <c r="A49" s="8" t="s">
        <v>5</v>
      </c>
      <c r="C49" s="19">
        <v>31815.910000000011</v>
      </c>
      <c r="D49" s="140">
        <v>24776.999999999993</v>
      </c>
      <c r="E49" s="214">
        <f>C49/$C$60</f>
        <v>0.23422668460230522</v>
      </c>
      <c r="F49" s="215">
        <f>D49/$D$60</f>
        <v>0.19956395071381741</v>
      </c>
      <c r="G49" s="52">
        <f>(D49-C49)/C49</f>
        <v>-0.22123868215619216</v>
      </c>
      <c r="I49" s="19">
        <v>8462.275999999998</v>
      </c>
      <c r="J49" s="140">
        <v>6928.6369999999979</v>
      </c>
      <c r="K49" s="214">
        <f>I49/$I$60</f>
        <v>0.22472666936832669</v>
      </c>
      <c r="L49" s="215">
        <f>J49/$J$60</f>
        <v>0.20540644814374612</v>
      </c>
      <c r="M49" s="52">
        <f>(J49-I49)/I49</f>
        <v>-0.1812324485753006</v>
      </c>
      <c r="O49" s="27">
        <f t="shared" si="28"/>
        <v>2.6597623641756578</v>
      </c>
      <c r="P49" s="143">
        <f t="shared" si="29"/>
        <v>2.7963986761916293</v>
      </c>
      <c r="Q49" s="52">
        <f>(P49-O49)/O49</f>
        <v>5.1371623967737166E-2</v>
      </c>
    </row>
    <row r="50" spans="1:17" ht="20.100000000000001" customHeight="1">
      <c r="A50" s="23" t="s">
        <v>38</v>
      </c>
      <c r="B50" s="15"/>
      <c r="C50" s="78">
        <f>C51+C52</f>
        <v>59110.190000000039</v>
      </c>
      <c r="D50" s="210">
        <f>D51+D52</f>
        <v>54512.79</v>
      </c>
      <c r="E50" s="216">
        <f>C50/$C$60</f>
        <v>0.43516541975107237</v>
      </c>
      <c r="F50" s="217">
        <f>D50/$D$60</f>
        <v>0.43906799599760593</v>
      </c>
      <c r="G50" s="53">
        <f>(D50-C50)/C50</f>
        <v>-7.7776775882466884E-2</v>
      </c>
      <c r="I50" s="78">
        <f>I51+I52</f>
        <v>7306.3250000000007</v>
      </c>
      <c r="J50" s="210">
        <f>J51+J52</f>
        <v>6165.7280000000037</v>
      </c>
      <c r="K50" s="216">
        <f>I50/$I$60</f>
        <v>0.19402889749430768</v>
      </c>
      <c r="L50" s="217">
        <f>J50/$J$60</f>
        <v>0.18278923960086876</v>
      </c>
      <c r="M50" s="53">
        <f>(J50-I50)/I50</f>
        <v>-0.15611090390859933</v>
      </c>
      <c r="O50" s="63">
        <f t="shared" si="28"/>
        <v>1.2360516858429986</v>
      </c>
      <c r="P50" s="237">
        <f t="shared" si="29"/>
        <v>1.1310608024282014</v>
      </c>
      <c r="Q50" s="53">
        <f>(P50-O50)/O50</f>
        <v>-8.4940528472474422E-2</v>
      </c>
    </row>
    <row r="51" spans="1:17" ht="20.100000000000001" customHeight="1">
      <c r="A51" s="8"/>
      <c r="B51" t="s">
        <v>6</v>
      </c>
      <c r="C51" s="31">
        <v>58151.220000000038</v>
      </c>
      <c r="D51" s="141">
        <v>53273.68</v>
      </c>
      <c r="E51" s="214">
        <f t="shared" ref="E51:E57" si="30">C51/$C$60</f>
        <v>0.42810554424435032</v>
      </c>
      <c r="F51" s="215">
        <f t="shared" ref="F51:F57" si="31">D51/$D$60</f>
        <v>0.42908770431705545</v>
      </c>
      <c r="G51" s="52">
        <f t="shared" ref="G51:G59" si="32">(D51-C51)/C51</f>
        <v>-8.3876830099179928E-2</v>
      </c>
      <c r="I51" s="31">
        <v>7054.7180000000008</v>
      </c>
      <c r="J51" s="141">
        <v>5875.2730000000038</v>
      </c>
      <c r="K51" s="214">
        <f t="shared" ref="K51:K58" si="33">I51/$I$60</f>
        <v>0.18734714862441065</v>
      </c>
      <c r="L51" s="215">
        <f t="shared" ref="L51:L58" si="34">J51/$J$60</f>
        <v>0.17417840749989541</v>
      </c>
      <c r="M51" s="52">
        <f t="shared" ref="M51:M58" si="35">(J51-I51)/I51</f>
        <v>-0.16718527941159333</v>
      </c>
      <c r="O51" s="27">
        <f t="shared" si="28"/>
        <v>1.2131676687092714</v>
      </c>
      <c r="P51" s="143">
        <f t="shared" si="29"/>
        <v>1.1028472221179395</v>
      </c>
      <c r="Q51" s="52">
        <f t="shared" ref="Q51:Q58" si="36">(P51-O51)/O51</f>
        <v>-9.0935861082339434E-2</v>
      </c>
    </row>
    <row r="52" spans="1:17" ht="20.100000000000001" customHeight="1">
      <c r="A52" s="8"/>
      <c r="B52" t="s">
        <v>39</v>
      </c>
      <c r="C52" s="31">
        <v>958.96999999999991</v>
      </c>
      <c r="D52" s="141">
        <v>1239.1099999999997</v>
      </c>
      <c r="E52" s="218">
        <f t="shared" si="30"/>
        <v>7.0598755067220317E-3</v>
      </c>
      <c r="F52" s="219">
        <f t="shared" si="31"/>
        <v>9.9802916805504412E-3</v>
      </c>
      <c r="G52" s="52">
        <f t="shared" si="32"/>
        <v>0.29212592677560278</v>
      </c>
      <c r="I52" s="31">
        <v>251.607</v>
      </c>
      <c r="J52" s="141">
        <v>290.45499999999998</v>
      </c>
      <c r="K52" s="218">
        <f t="shared" si="33"/>
        <v>6.681748869897009E-3</v>
      </c>
      <c r="L52" s="219">
        <f t="shared" si="34"/>
        <v>8.6108321009733656E-3</v>
      </c>
      <c r="M52" s="52">
        <f t="shared" si="35"/>
        <v>0.15439951988617162</v>
      </c>
      <c r="O52" s="27">
        <f t="shared" si="28"/>
        <v>2.623721284294608</v>
      </c>
      <c r="P52" s="143">
        <f t="shared" si="29"/>
        <v>2.3440614634697492</v>
      </c>
      <c r="Q52" s="52">
        <f t="shared" si="36"/>
        <v>-0.10658899727607533</v>
      </c>
    </row>
    <row r="53" spans="1:17" ht="20.100000000000001" customHeight="1">
      <c r="A53" s="23" t="s">
        <v>105</v>
      </c>
      <c r="B53" s="15"/>
      <c r="C53" s="78">
        <f>SUM(C54:C56)</f>
        <v>8065.0000000000009</v>
      </c>
      <c r="D53" s="210">
        <f>SUM(D54:D56)</f>
        <v>7956.6600000000035</v>
      </c>
      <c r="E53" s="216">
        <f>C53/$C$60</f>
        <v>5.9374011660128255E-2</v>
      </c>
      <c r="F53" s="217">
        <f>D53/$D$60</f>
        <v>6.4086148609056925E-2</v>
      </c>
      <c r="G53" s="53">
        <f>(D53-C53)/C53</f>
        <v>-1.3433353998759752E-2</v>
      </c>
      <c r="I53" s="78">
        <f>SUM(I54:I56)</f>
        <v>7373.0240000000003</v>
      </c>
      <c r="J53" s="210">
        <f>SUM(J54:J56)</f>
        <v>6778.59</v>
      </c>
      <c r="K53" s="216">
        <f t="shared" si="33"/>
        <v>0.1958001755902003</v>
      </c>
      <c r="L53" s="217">
        <f t="shared" si="34"/>
        <v>0.20095815314364376</v>
      </c>
      <c r="M53" s="53">
        <f t="shared" si="35"/>
        <v>-8.0622821789268578E-2</v>
      </c>
      <c r="O53" s="63">
        <f t="shared" si="28"/>
        <v>9.1420012399256034</v>
      </c>
      <c r="P53" s="237">
        <f t="shared" si="29"/>
        <v>8.5193913023806438</v>
      </c>
      <c r="Q53" s="53">
        <f t="shared" si="36"/>
        <v>-6.8104337464520659E-2</v>
      </c>
    </row>
    <row r="54" spans="1:17" ht="20.100000000000001" customHeight="1">
      <c r="A54" s="8"/>
      <c r="B54" s="3" t="s">
        <v>7</v>
      </c>
      <c r="C54" s="31">
        <v>7373.8000000000011</v>
      </c>
      <c r="D54" s="141">
        <v>7327.0200000000032</v>
      </c>
      <c r="E54" s="214">
        <f>C54/$C$60</f>
        <v>5.428544168375124E-2</v>
      </c>
      <c r="F54" s="215">
        <f>D54/$D$60</f>
        <v>5.9014774111440266E-2</v>
      </c>
      <c r="G54" s="52">
        <f>(D54-C54)/C54</f>
        <v>-6.3440831050473184E-3</v>
      </c>
      <c r="I54" s="31">
        <v>6637.51</v>
      </c>
      <c r="J54" s="141">
        <v>6390.1089999999995</v>
      </c>
      <c r="K54" s="214">
        <f t="shared" si="33"/>
        <v>0.17626765130314379</v>
      </c>
      <c r="L54" s="215">
        <f t="shared" si="34"/>
        <v>0.18944124117649483</v>
      </c>
      <c r="M54" s="52">
        <f t="shared" si="35"/>
        <v>-3.7273164183556896E-2</v>
      </c>
      <c r="O54" s="27">
        <f t="shared" si="28"/>
        <v>9.0014782066234496</v>
      </c>
      <c r="P54" s="143">
        <f t="shared" si="29"/>
        <v>8.7212932406353421</v>
      </c>
      <c r="Q54" s="52">
        <f t="shared" si="36"/>
        <v>-3.1126550501665642E-2</v>
      </c>
    </row>
    <row r="55" spans="1:17" ht="20.100000000000001" customHeight="1">
      <c r="A55" s="8"/>
      <c r="B55" s="3" t="s">
        <v>8</v>
      </c>
      <c r="C55" s="31">
        <v>656.83</v>
      </c>
      <c r="D55" s="141">
        <v>433.42</v>
      </c>
      <c r="E55" s="214">
        <f t="shared" si="30"/>
        <v>4.8355402453468125E-3</v>
      </c>
      <c r="F55" s="215">
        <f t="shared" si="31"/>
        <v>3.4909394809049831E-3</v>
      </c>
      <c r="G55" s="52">
        <f t="shared" si="32"/>
        <v>-0.3401336723353075</v>
      </c>
      <c r="I55" s="31">
        <v>702.78499999999997</v>
      </c>
      <c r="J55" s="141">
        <v>281.471</v>
      </c>
      <c r="K55" s="214">
        <f t="shared" si="33"/>
        <v>1.8663363418070917E-2</v>
      </c>
      <c r="L55" s="215">
        <f t="shared" si="34"/>
        <v>8.3444923388926832E-3</v>
      </c>
      <c r="M55" s="52">
        <f t="shared" si="35"/>
        <v>-0.59949202103061394</v>
      </c>
      <c r="O55" s="27">
        <f t="shared" si="28"/>
        <v>10.699648310826239</v>
      </c>
      <c r="P55" s="143">
        <f t="shared" si="29"/>
        <v>6.4941857782289691</v>
      </c>
      <c r="Q55" s="52">
        <f t="shared" si="36"/>
        <v>-0.39304680027118755</v>
      </c>
    </row>
    <row r="56" spans="1:17" ht="20.100000000000001" customHeight="1">
      <c r="A56" s="32"/>
      <c r="B56" s="33" t="s">
        <v>9</v>
      </c>
      <c r="C56" s="211">
        <v>34.370000000000005</v>
      </c>
      <c r="D56" s="212">
        <v>196.22</v>
      </c>
      <c r="E56" s="218">
        <f t="shared" si="30"/>
        <v>2.530297310302056E-4</v>
      </c>
      <c r="F56" s="219">
        <f t="shared" si="31"/>
        <v>1.5804350167116787E-3</v>
      </c>
      <c r="G56" s="52">
        <f t="shared" si="32"/>
        <v>4.709048588885655</v>
      </c>
      <c r="I56" s="211">
        <v>32.729000000000006</v>
      </c>
      <c r="J56" s="212">
        <v>107.00999999999999</v>
      </c>
      <c r="K56" s="218">
        <f t="shared" si="33"/>
        <v>8.6916086898559757E-4</v>
      </c>
      <c r="L56" s="219">
        <f t="shared" si="34"/>
        <v>3.172419628256218E-3</v>
      </c>
      <c r="M56" s="52">
        <f t="shared" si="35"/>
        <v>2.269577438968498</v>
      </c>
      <c r="O56" s="27">
        <f t="shared" si="28"/>
        <v>9.5225487343613615</v>
      </c>
      <c r="P56" s="143">
        <f t="shared" si="29"/>
        <v>5.4535725206400976</v>
      </c>
      <c r="Q56" s="52">
        <f t="shared" si="36"/>
        <v>-0.42729906952733004</v>
      </c>
    </row>
    <row r="57" spans="1:17" ht="20.100000000000001" customHeight="1">
      <c r="A57" s="8" t="s">
        <v>106</v>
      </c>
      <c r="B57" s="3"/>
      <c r="C57" s="19">
        <v>47.329999999999991</v>
      </c>
      <c r="D57" s="140">
        <v>595.32999999999993</v>
      </c>
      <c r="E57" s="214">
        <f t="shared" si="30"/>
        <v>3.4844041808727459E-4</v>
      </c>
      <c r="F57" s="215">
        <f t="shared" si="31"/>
        <v>4.7950279201863398E-3</v>
      </c>
      <c r="G57" s="54">
        <f t="shared" si="32"/>
        <v>11.578280160574687</v>
      </c>
      <c r="I57" s="19">
        <v>108.78399999999999</v>
      </c>
      <c r="J57" s="140">
        <v>218.61500000000001</v>
      </c>
      <c r="K57" s="214">
        <f t="shared" si="33"/>
        <v>2.8888996294335061E-3</v>
      </c>
      <c r="L57" s="215">
        <f t="shared" si="34"/>
        <v>6.481062676677256E-3</v>
      </c>
      <c r="M57" s="54">
        <f t="shared" si="35"/>
        <v>1.0096245771436978</v>
      </c>
      <c r="O57" s="238">
        <f t="shared" si="28"/>
        <v>22.984153813648852</v>
      </c>
      <c r="P57" s="239">
        <f t="shared" si="29"/>
        <v>3.6721650177212646</v>
      </c>
      <c r="Q57" s="54">
        <f t="shared" si="36"/>
        <v>-0.84023057592224271</v>
      </c>
    </row>
    <row r="58" spans="1:17" ht="20.100000000000001" customHeight="1">
      <c r="A58" s="8" t="s">
        <v>10</v>
      </c>
      <c r="C58" s="19">
        <v>554.14</v>
      </c>
      <c r="D58" s="140">
        <v>1968.2400000000002</v>
      </c>
      <c r="E58" s="214">
        <f>C58/$C$60</f>
        <v>4.0795430652626743E-3</v>
      </c>
      <c r="F58" s="215">
        <f>D58/$D$60</f>
        <v>1.5852998763085286E-2</v>
      </c>
      <c r="G58" s="52">
        <f t="shared" si="32"/>
        <v>2.5518821958349882</v>
      </c>
      <c r="I58" s="19">
        <v>506.7600000000001</v>
      </c>
      <c r="J58" s="140">
        <v>895.80600000000027</v>
      </c>
      <c r="K58" s="214">
        <f t="shared" si="33"/>
        <v>1.345766634993863E-2</v>
      </c>
      <c r="L58" s="215">
        <f t="shared" si="34"/>
        <v>2.6557074455748907E-2</v>
      </c>
      <c r="M58" s="52">
        <f t="shared" si="35"/>
        <v>0.7677125266398297</v>
      </c>
      <c r="O58" s="27">
        <f t="shared" si="28"/>
        <v>9.1449814126394067</v>
      </c>
      <c r="P58" s="143">
        <f t="shared" si="29"/>
        <v>4.5513047189367155</v>
      </c>
      <c r="Q58" s="52">
        <f t="shared" si="36"/>
        <v>-0.50231667910813971</v>
      </c>
    </row>
    <row r="59" spans="1:17" ht="20.100000000000001" customHeight="1" thickBot="1">
      <c r="A59" s="8" t="s">
        <v>11</v>
      </c>
      <c r="B59" s="10"/>
      <c r="C59" s="21">
        <v>1728.8899999999999</v>
      </c>
      <c r="D59" s="142">
        <v>949.33999999999992</v>
      </c>
      <c r="E59" s="220">
        <f>C59/$C$60</f>
        <v>1.2727977063741987E-2</v>
      </c>
      <c r="F59" s="221">
        <f>D59/$D$60</f>
        <v>7.6463672345584797E-3</v>
      </c>
      <c r="G59" s="55">
        <f t="shared" si="32"/>
        <v>-0.45089623978390758</v>
      </c>
      <c r="I59" s="21">
        <v>312.80499999999989</v>
      </c>
      <c r="J59" s="142">
        <v>170.07299999999998</v>
      </c>
      <c r="K59" s="220">
        <f>I59/$I$60</f>
        <v>8.306940805494812E-3</v>
      </c>
      <c r="L59" s="221">
        <f>J59/$J$60</f>
        <v>5.0419860147315181E-3</v>
      </c>
      <c r="M59" s="55">
        <f>(J59-I59)/I59</f>
        <v>-0.45629705407522247</v>
      </c>
      <c r="O59" s="240">
        <f t="shared" si="28"/>
        <v>1.8092822562453361</v>
      </c>
      <c r="P59" s="241">
        <f t="shared" si="29"/>
        <v>1.7914867170876607</v>
      </c>
      <c r="Q59" s="55">
        <f>(P59-O59)/O59</f>
        <v>-9.8356898688682828E-3</v>
      </c>
    </row>
    <row r="60" spans="1:17" ht="26.25" customHeight="1" thickBot="1">
      <c r="A60" s="12" t="s">
        <v>12</v>
      </c>
      <c r="B60" s="48"/>
      <c r="C60" s="213">
        <f>C48+C49+C50+C53+C57+C58+C59</f>
        <v>135833.84000000008</v>
      </c>
      <c r="D60" s="226">
        <f>D48+D49+D50+D53+D57+D58+D59</f>
        <v>124155.69</v>
      </c>
      <c r="E60" s="222">
        <f>E48+E49+E50+E53+E57+E58+E59</f>
        <v>0.99999999999999978</v>
      </c>
      <c r="F60" s="223">
        <f>F48+F49+F50+F53+F57+F58+F59</f>
        <v>1.0000000000000002</v>
      </c>
      <c r="G60" s="55">
        <f>(D60-C60)/C60</f>
        <v>-8.59737897419382E-2</v>
      </c>
      <c r="H60" s="1"/>
      <c r="I60" s="213">
        <f>I48+I49+I50+I53+I57+I58+I59</f>
        <v>37655.86</v>
      </c>
      <c r="J60" s="226">
        <f>J48+J49+J50+J53+J57+J58+J59</f>
        <v>33731.350999999995</v>
      </c>
      <c r="K60" s="222">
        <f>K48+K49+K50+K53+K57+K58+K59</f>
        <v>0.99999999999999989</v>
      </c>
      <c r="L60" s="223">
        <f>L48+L49+L50+L53+L57+L58+L59</f>
        <v>1.0000000000000002</v>
      </c>
      <c r="M60" s="55">
        <f>(J60-I60)/I60</f>
        <v>-0.10422040553581847</v>
      </c>
      <c r="N60" s="1"/>
      <c r="O60" s="24">
        <f t="shared" si="28"/>
        <v>2.7722002116703743</v>
      </c>
      <c r="P60" s="242">
        <f t="shared" si="29"/>
        <v>2.7168590501168328</v>
      </c>
      <c r="Q60" s="55">
        <f>(P60-O60)/O60</f>
        <v>-1.9962902145583487E-2</v>
      </c>
    </row>
    <row r="63" spans="1:17">
      <c r="D63" s="2"/>
      <c r="E63" s="2"/>
      <c r="F63" s="2"/>
      <c r="G63" s="2"/>
      <c r="H63" s="2"/>
      <c r="I63" s="2"/>
      <c r="J63" s="2"/>
    </row>
    <row r="66" spans="3:13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>
      <c r="M68" s="119"/>
    </row>
    <row r="69" spans="3:13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O45:P45"/>
    <mergeCell ref="O4:P4"/>
    <mergeCell ref="O5:P5"/>
    <mergeCell ref="O24:P24"/>
    <mergeCell ref="O25:P25"/>
    <mergeCell ref="O44:P4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7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7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8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4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9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1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50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8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51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5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2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9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8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6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8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A2DACCF3-D0E6-4C6F-82BE-ADF4684202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2" id="{23EA9779-3196-47A6-A711-C23BCFC30B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>
      <c r="A1" s="30" t="s">
        <v>91</v>
      </c>
      <c r="B1" s="4"/>
    </row>
    <row r="3" spans="1:19" ht="15.75" thickBot="1"/>
    <row r="4" spans="1:19">
      <c r="A4" s="420" t="s">
        <v>16</v>
      </c>
      <c r="B4" s="421"/>
      <c r="C4" s="421"/>
      <c r="D4" s="421"/>
      <c r="E4" s="424" t="s">
        <v>1</v>
      </c>
      <c r="F4" s="419"/>
      <c r="G4" s="414" t="s">
        <v>100</v>
      </c>
      <c r="H4" s="414"/>
      <c r="I4" s="130" t="s">
        <v>0</v>
      </c>
      <c r="K4" s="415" t="s">
        <v>19</v>
      </c>
      <c r="L4" s="414"/>
      <c r="M4" s="427" t="s">
        <v>100</v>
      </c>
      <c r="N4" s="428"/>
      <c r="O4" s="130" t="s">
        <v>0</v>
      </c>
      <c r="Q4" s="413" t="s">
        <v>22</v>
      </c>
      <c r="R4" s="414"/>
      <c r="S4" s="130" t="s">
        <v>0</v>
      </c>
    </row>
    <row r="5" spans="1:19">
      <c r="A5" s="422"/>
      <c r="B5" s="423"/>
      <c r="C5" s="423"/>
      <c r="D5" s="423"/>
      <c r="E5" s="425" t="s">
        <v>55</v>
      </c>
      <c r="F5" s="412"/>
      <c r="G5" s="416" t="str">
        <f>E5</f>
        <v>jan</v>
      </c>
      <c r="H5" s="416"/>
      <c r="I5" s="131" t="s">
        <v>147</v>
      </c>
      <c r="K5" s="411" t="str">
        <f>E5</f>
        <v>jan</v>
      </c>
      <c r="L5" s="416"/>
      <c r="M5" s="417" t="str">
        <f>E5</f>
        <v>jan</v>
      </c>
      <c r="N5" s="418"/>
      <c r="O5" s="131" t="str">
        <f>I5</f>
        <v>2026 /2025</v>
      </c>
      <c r="Q5" s="411" t="str">
        <f>E5</f>
        <v>jan</v>
      </c>
      <c r="R5" s="412"/>
      <c r="S5" s="131" t="str">
        <f>O5</f>
        <v>2026 /2025</v>
      </c>
    </row>
    <row r="6" spans="1:19" ht="19.5" customHeight="1" thickBot="1">
      <c r="A6" s="454"/>
      <c r="B6" s="462"/>
      <c r="C6" s="462"/>
      <c r="D6" s="462"/>
      <c r="E6" s="99">
        <v>2025</v>
      </c>
      <c r="F6" s="144">
        <v>2026</v>
      </c>
      <c r="G6" s="68">
        <f>E6</f>
        <v>2025</v>
      </c>
      <c r="H6" s="137">
        <f>F6</f>
        <v>2026</v>
      </c>
      <c r="I6" s="131" t="s">
        <v>1</v>
      </c>
      <c r="K6" s="16">
        <f>E6</f>
        <v>2025</v>
      </c>
      <c r="L6" s="138">
        <f>F6</f>
        <v>2026</v>
      </c>
      <c r="M6" s="136">
        <f>G6</f>
        <v>2025</v>
      </c>
      <c r="N6" s="137">
        <f>H6</f>
        <v>2026</v>
      </c>
      <c r="O6" s="260">
        <v>1000</v>
      </c>
      <c r="Q6" s="16">
        <f>E6</f>
        <v>2025</v>
      </c>
      <c r="R6" s="138">
        <f>F6</f>
        <v>2026</v>
      </c>
      <c r="S6" s="131"/>
    </row>
    <row r="7" spans="1:19" ht="24" customHeight="1" thickBot="1">
      <c r="A7" s="12" t="s">
        <v>20</v>
      </c>
      <c r="B7" s="13"/>
      <c r="C7" s="13"/>
      <c r="D7" s="13"/>
      <c r="E7" s="17">
        <v>113553.34999999989</v>
      </c>
      <c r="F7" s="145">
        <v>90368.36</v>
      </c>
      <c r="G7" s="243">
        <f>E7/E15</f>
        <v>0.45532952193735371</v>
      </c>
      <c r="H7" s="244">
        <f>F7/F15</f>
        <v>0.42125048450278663</v>
      </c>
      <c r="I7" s="164">
        <f t="shared" ref="I7:I11" si="0">(F7-E7)/E7</f>
        <v>-0.20417706743129913</v>
      </c>
      <c r="J7" s="1"/>
      <c r="K7" s="17">
        <v>30523.398000000023</v>
      </c>
      <c r="L7" s="145">
        <v>26040.229000000014</v>
      </c>
      <c r="M7" s="243">
        <f>K7/K15</f>
        <v>0.44769331458550099</v>
      </c>
      <c r="N7" s="244">
        <f>L7/L15</f>
        <v>0.43566238336011864</v>
      </c>
      <c r="O7" s="164">
        <f t="shared" ref="O7:O18" si="1">(L7-K7)/K7</f>
        <v>-0.1468764716169545</v>
      </c>
      <c r="P7" s="1"/>
      <c r="Q7" s="187">
        <f t="shared" ref="Q7:Q18" si="2">(K7/E7)*10</f>
        <v>2.6880226783269761</v>
      </c>
      <c r="R7" s="188">
        <f t="shared" ref="R7:R18" si="3">(L7/F7)*10</f>
        <v>2.8815648530082889</v>
      </c>
      <c r="S7" s="55">
        <f>(R7-Q7)/Q7</f>
        <v>7.2001689659022303E-2</v>
      </c>
    </row>
    <row r="8" spans="1:19" s="3" customFormat="1" ht="24" customHeight="1">
      <c r="A8" s="46"/>
      <c r="B8" s="177" t="s">
        <v>33</v>
      </c>
      <c r="C8" s="177"/>
      <c r="D8" s="178"/>
      <c r="E8" s="180">
        <v>82065.739999999889</v>
      </c>
      <c r="F8" s="181">
        <v>70073.87</v>
      </c>
      <c r="G8" s="245">
        <f>E8/E7</f>
        <v>0.72270646352573453</v>
      </c>
      <c r="H8" s="246">
        <f>F8/F7</f>
        <v>0.77542482789330247</v>
      </c>
      <c r="I8" s="206">
        <f t="shared" si="0"/>
        <v>-0.14612516745721063</v>
      </c>
      <c r="K8" s="180">
        <v>27080.438000000024</v>
      </c>
      <c r="L8" s="181">
        <v>23595.980000000014</v>
      </c>
      <c r="M8" s="250">
        <f>K8/K7</f>
        <v>0.88720259782347966</v>
      </c>
      <c r="N8" s="246">
        <f>L8/L7</f>
        <v>0.90613565648750638</v>
      </c>
      <c r="O8" s="207">
        <f t="shared" si="1"/>
        <v>-0.12867066625731854</v>
      </c>
      <c r="Q8" s="189">
        <f t="shared" si="2"/>
        <v>3.2998469275973212</v>
      </c>
      <c r="R8" s="190">
        <f t="shared" si="3"/>
        <v>3.3673008212619076</v>
      </c>
      <c r="S8" s="182">
        <f t="shared" ref="S8:S18" si="4">(R8-Q8)/Q8</f>
        <v>2.0441522029538726E-2</v>
      </c>
    </row>
    <row r="9" spans="1:19" ht="24" customHeight="1">
      <c r="A9" s="8"/>
      <c r="B9" t="s">
        <v>37</v>
      </c>
      <c r="E9" s="19">
        <v>14791.509999999995</v>
      </c>
      <c r="F9" s="140">
        <v>9924.6400000000031</v>
      </c>
      <c r="G9" s="247">
        <f>E9/E7</f>
        <v>0.1302604458609104</v>
      </c>
      <c r="H9" s="215">
        <f>F9/F7</f>
        <v>0.10982427920568663</v>
      </c>
      <c r="I9" s="182">
        <f t="shared" ref="I9:I10" si="5">(F9-E9)/E9</f>
        <v>-0.32903131593731766</v>
      </c>
      <c r="K9" s="19">
        <v>2295.3209999999999</v>
      </c>
      <c r="L9" s="140">
        <v>1599.7469999999994</v>
      </c>
      <c r="M9" s="247">
        <f>K9/K7</f>
        <v>7.5198737702794366E-2</v>
      </c>
      <c r="N9" s="215">
        <f>L9/L7</f>
        <v>6.1433676332109007E-2</v>
      </c>
      <c r="O9" s="182">
        <f t="shared" si="1"/>
        <v>-0.30303996695887003</v>
      </c>
      <c r="Q9" s="189">
        <f t="shared" si="2"/>
        <v>1.5517827456426023</v>
      </c>
      <c r="R9" s="190">
        <f t="shared" si="3"/>
        <v>1.611894234954617</v>
      </c>
      <c r="S9" s="182">
        <f t="shared" si="4"/>
        <v>3.8737052258640874E-2</v>
      </c>
    </row>
    <row r="10" spans="1:19" ht="24" customHeight="1" thickBot="1">
      <c r="A10" s="8"/>
      <c r="B10" t="s">
        <v>36</v>
      </c>
      <c r="E10" s="19">
        <v>16696.100000000002</v>
      </c>
      <c r="F10" s="140">
        <v>10369.85</v>
      </c>
      <c r="G10" s="247">
        <f>E10/E7</f>
        <v>0.14703309061335504</v>
      </c>
      <c r="H10" s="215">
        <f>F10/F7</f>
        <v>0.11475089290101093</v>
      </c>
      <c r="I10" s="186">
        <f t="shared" si="5"/>
        <v>-0.37890585226490026</v>
      </c>
      <c r="K10" s="19">
        <v>1147.6390000000001</v>
      </c>
      <c r="L10" s="140">
        <v>844.50200000000029</v>
      </c>
      <c r="M10" s="247">
        <f>K10/K7</f>
        <v>3.7598664473726E-2</v>
      </c>
      <c r="N10" s="215">
        <f>L10/L7</f>
        <v>3.243066718038462E-2</v>
      </c>
      <c r="O10" s="209">
        <f t="shared" si="1"/>
        <v>-0.26413968155491385</v>
      </c>
      <c r="Q10" s="189">
        <f t="shared" si="2"/>
        <v>0.68736950545336928</v>
      </c>
      <c r="R10" s="190">
        <f t="shared" si="3"/>
        <v>0.81438207881502644</v>
      </c>
      <c r="S10" s="182">
        <f t="shared" si="4"/>
        <v>0.18478063451168569</v>
      </c>
    </row>
    <row r="11" spans="1:19" ht="24" customHeight="1" thickBot="1">
      <c r="A11" s="12" t="s">
        <v>21</v>
      </c>
      <c r="B11" s="13"/>
      <c r="C11" s="13"/>
      <c r="D11" s="13"/>
      <c r="E11" s="17">
        <v>135833.83999999991</v>
      </c>
      <c r="F11" s="145">
        <v>124155.68999999996</v>
      </c>
      <c r="G11" s="243">
        <f>E11/E15</f>
        <v>0.54467047806264646</v>
      </c>
      <c r="H11" s="244">
        <f>F11/F15</f>
        <v>0.57874951549721343</v>
      </c>
      <c r="I11" s="164">
        <f t="shared" si="0"/>
        <v>-8.597378974193734E-2</v>
      </c>
      <c r="J11" s="1"/>
      <c r="K11" s="17">
        <v>37655.85999999995</v>
      </c>
      <c r="L11" s="145">
        <v>33731.351000000017</v>
      </c>
      <c r="M11" s="243">
        <f>K11/K15</f>
        <v>0.55230668541449901</v>
      </c>
      <c r="N11" s="244">
        <f>L11/L15</f>
        <v>0.56433761663988136</v>
      </c>
      <c r="O11" s="164">
        <f t="shared" si="1"/>
        <v>-0.10422040553581668</v>
      </c>
      <c r="Q11" s="191">
        <f t="shared" si="2"/>
        <v>2.7722002116703743</v>
      </c>
      <c r="R11" s="192">
        <f t="shared" si="3"/>
        <v>2.7168590501168355</v>
      </c>
      <c r="S11" s="57">
        <f t="shared" si="4"/>
        <v>-1.9962902145582526E-2</v>
      </c>
    </row>
    <row r="12" spans="1:19" s="3" customFormat="1" ht="24" customHeight="1">
      <c r="A12" s="46"/>
      <c r="B12" s="3" t="s">
        <v>33</v>
      </c>
      <c r="E12" s="31">
        <v>95536.529999999912</v>
      </c>
      <c r="F12" s="141">
        <v>84550.429999999949</v>
      </c>
      <c r="G12" s="247">
        <f>E12/E11</f>
        <v>0.70333379369971416</v>
      </c>
      <c r="H12" s="215">
        <f>F12/F11</f>
        <v>0.68100326291932312</v>
      </c>
      <c r="I12" s="206">
        <f t="shared" ref="I12:I18" si="6">(F12-E12)/E12</f>
        <v>-0.11499370973595098</v>
      </c>
      <c r="K12" s="31">
        <v>33706.439999999951</v>
      </c>
      <c r="L12" s="141">
        <v>30024.809000000016</v>
      </c>
      <c r="M12" s="247">
        <f>K12/K11</f>
        <v>0.8951180506832136</v>
      </c>
      <c r="N12" s="215">
        <f>L12/L11</f>
        <v>0.89011581540270945</v>
      </c>
      <c r="O12" s="206">
        <f t="shared" si="1"/>
        <v>-0.10922633775622526</v>
      </c>
      <c r="Q12" s="189">
        <f t="shared" si="2"/>
        <v>3.5281206047571523</v>
      </c>
      <c r="R12" s="190">
        <f t="shared" si="3"/>
        <v>3.5511125135614368</v>
      </c>
      <c r="S12" s="182">
        <f t="shared" si="4"/>
        <v>6.5167581780745439E-3</v>
      </c>
    </row>
    <row r="13" spans="1:19" ht="24" customHeight="1">
      <c r="A13" s="8"/>
      <c r="B13" s="3" t="s">
        <v>37</v>
      </c>
      <c r="D13" s="3"/>
      <c r="E13" s="19">
        <v>13379.139999999996</v>
      </c>
      <c r="F13" s="140">
        <v>10603.060000000007</v>
      </c>
      <c r="G13" s="247">
        <f>E13/E11</f>
        <v>9.8496368798820705E-2</v>
      </c>
      <c r="H13" s="215">
        <f>F13/F11</f>
        <v>8.5401321518168122E-2</v>
      </c>
      <c r="I13" s="182">
        <f t="shared" ref="I13:I14" si="7">(F13-E13)/E13</f>
        <v>-0.20749315725823855</v>
      </c>
      <c r="K13" s="19">
        <v>1659.596</v>
      </c>
      <c r="L13" s="140">
        <v>1239.9930000000002</v>
      </c>
      <c r="M13" s="247">
        <f>K13/K11</f>
        <v>4.4072715375508678E-2</v>
      </c>
      <c r="N13" s="215">
        <f>L13/L11</f>
        <v>3.6760846015328572E-2</v>
      </c>
      <c r="O13" s="182">
        <f t="shared" si="1"/>
        <v>-0.25283442476361706</v>
      </c>
      <c r="Q13" s="189">
        <f t="shared" si="2"/>
        <v>1.2404354838950788</v>
      </c>
      <c r="R13" s="190">
        <f t="shared" si="3"/>
        <v>1.1694671160966734</v>
      </c>
      <c r="S13" s="182">
        <f t="shared" si="4"/>
        <v>-5.7212461848929363E-2</v>
      </c>
    </row>
    <row r="14" spans="1:19" ht="24" customHeight="1" thickBot="1">
      <c r="A14" s="8"/>
      <c r="B14" t="s">
        <v>36</v>
      </c>
      <c r="E14" s="19">
        <v>26918.169999999995</v>
      </c>
      <c r="F14" s="140">
        <v>29002.2</v>
      </c>
      <c r="G14" s="247">
        <f>E14/E11</f>
        <v>0.19816983750146511</v>
      </c>
      <c r="H14" s="215">
        <f>F14/F11</f>
        <v>0.23359541556250873</v>
      </c>
      <c r="I14" s="186">
        <f t="shared" si="7"/>
        <v>7.7420939090584784E-2</v>
      </c>
      <c r="K14" s="19">
        <v>2289.8239999999996</v>
      </c>
      <c r="L14" s="140">
        <v>2466.5490000000009</v>
      </c>
      <c r="M14" s="247">
        <f>K14/K11</f>
        <v>6.0809233941277734E-2</v>
      </c>
      <c r="N14" s="215">
        <f>L14/L11</f>
        <v>7.3123338581961919E-2</v>
      </c>
      <c r="O14" s="209">
        <f t="shared" si="1"/>
        <v>7.7178420699582723E-2</v>
      </c>
      <c r="Q14" s="189">
        <f t="shared" si="2"/>
        <v>0.85066109620379093</v>
      </c>
      <c r="R14" s="190">
        <f t="shared" si="3"/>
        <v>0.85046961954610367</v>
      </c>
      <c r="S14" s="182">
        <f t="shared" si="4"/>
        <v>-2.2509158881457784E-4</v>
      </c>
    </row>
    <row r="15" spans="1:19" ht="24" customHeight="1" thickBot="1">
      <c r="A15" s="12" t="s">
        <v>12</v>
      </c>
      <c r="B15" s="13"/>
      <c r="C15" s="13"/>
      <c r="D15" s="13"/>
      <c r="E15" s="17">
        <v>249387.18999999977</v>
      </c>
      <c r="F15" s="145">
        <v>214524.04999999996</v>
      </c>
      <c r="G15" s="243">
        <f>G7+G11</f>
        <v>1.0000000000000002</v>
      </c>
      <c r="H15" s="244">
        <f>H7+H11</f>
        <v>1</v>
      </c>
      <c r="I15" s="164">
        <f t="shared" si="6"/>
        <v>-0.13979523166366262</v>
      </c>
      <c r="J15" s="1"/>
      <c r="K15" s="17">
        <v>68179.257999999973</v>
      </c>
      <c r="L15" s="145">
        <v>59771.580000000031</v>
      </c>
      <c r="M15" s="243">
        <f>M7+M11</f>
        <v>1</v>
      </c>
      <c r="N15" s="244">
        <f>N7+N11</f>
        <v>1</v>
      </c>
      <c r="O15" s="164">
        <f t="shared" si="1"/>
        <v>-0.12331724114685944</v>
      </c>
      <c r="Q15" s="191">
        <f t="shared" si="2"/>
        <v>2.7338716956552593</v>
      </c>
      <c r="R15" s="192">
        <f t="shared" si="3"/>
        <v>2.7862414493852805</v>
      </c>
      <c r="S15" s="57">
        <f t="shared" si="4"/>
        <v>1.9155893019137862E-2</v>
      </c>
    </row>
    <row r="16" spans="1:19" s="42" customFormat="1" ht="24" customHeight="1">
      <c r="A16" s="179"/>
      <c r="B16" s="177" t="s">
        <v>33</v>
      </c>
      <c r="C16" s="177"/>
      <c r="D16" s="178"/>
      <c r="E16" s="180">
        <f>E8+E12</f>
        <v>177602.26999999979</v>
      </c>
      <c r="F16" s="181">
        <f t="shared" ref="F16:F17" si="8">F8+F12</f>
        <v>154624.29999999993</v>
      </c>
      <c r="G16" s="245">
        <f>E16/E15</f>
        <v>0.71215474219024621</v>
      </c>
      <c r="H16" s="246">
        <f>F16/F15</f>
        <v>0.7207783929121232</v>
      </c>
      <c r="I16" s="207">
        <f t="shared" si="6"/>
        <v>-0.12937880805239643</v>
      </c>
      <c r="J16" s="3"/>
      <c r="K16" s="180">
        <f t="shared" ref="K16:L18" si="9">K8+K12</f>
        <v>60786.877999999975</v>
      </c>
      <c r="L16" s="181">
        <f t="shared" si="9"/>
        <v>53620.789000000033</v>
      </c>
      <c r="M16" s="250">
        <f>K16/K15</f>
        <v>0.89157435535599405</v>
      </c>
      <c r="N16" s="246">
        <f>L16/L15</f>
        <v>0.89709505755076246</v>
      </c>
      <c r="O16" s="207">
        <f t="shared" si="1"/>
        <v>-0.11788874895006032</v>
      </c>
      <c r="P16" s="3"/>
      <c r="Q16" s="189">
        <f t="shared" si="2"/>
        <v>3.422640825480443</v>
      </c>
      <c r="R16" s="190">
        <f t="shared" si="3"/>
        <v>3.4678112689920053</v>
      </c>
      <c r="S16" s="182">
        <f t="shared" si="4"/>
        <v>1.3197541259743968E-2</v>
      </c>
    </row>
    <row r="17" spans="1:19" ht="24" customHeight="1">
      <c r="A17" s="8"/>
      <c r="B17" s="3" t="s">
        <v>37</v>
      </c>
      <c r="C17" s="3"/>
      <c r="D17" s="183"/>
      <c r="E17" s="19">
        <f>E9+E13</f>
        <v>28170.649999999991</v>
      </c>
      <c r="F17" s="140">
        <f t="shared" si="8"/>
        <v>20527.700000000012</v>
      </c>
      <c r="G17" s="248">
        <f>E17/E15</f>
        <v>0.11295949082228328</v>
      </c>
      <c r="H17" s="215">
        <f>F17/F15</f>
        <v>9.5689504277026355E-2</v>
      </c>
      <c r="I17" s="182">
        <f t="shared" si="6"/>
        <v>-0.27130896873164023</v>
      </c>
      <c r="K17" s="19">
        <f t="shared" si="9"/>
        <v>3954.9169999999999</v>
      </c>
      <c r="L17" s="140">
        <f t="shared" si="9"/>
        <v>2839.74</v>
      </c>
      <c r="M17" s="247">
        <f>K17/K15</f>
        <v>5.800762748107352E-2</v>
      </c>
      <c r="N17" s="215">
        <f>L17/L15</f>
        <v>4.750987007537693E-2</v>
      </c>
      <c r="O17" s="182">
        <f t="shared" si="1"/>
        <v>-0.28197228917825584</v>
      </c>
      <c r="Q17" s="189">
        <f t="shared" si="2"/>
        <v>1.403914002694294</v>
      </c>
      <c r="R17" s="190">
        <f t="shared" si="3"/>
        <v>1.3833697881399272</v>
      </c>
      <c r="S17" s="182">
        <f t="shared" si="4"/>
        <v>-1.4633527776587319E-2</v>
      </c>
    </row>
    <row r="18" spans="1:19" ht="24" customHeight="1" thickBot="1">
      <c r="A18" s="9"/>
      <c r="B18" s="184" t="s">
        <v>36</v>
      </c>
      <c r="C18" s="184"/>
      <c r="D18" s="185"/>
      <c r="E18" s="21">
        <f>E10+E14</f>
        <v>43614.27</v>
      </c>
      <c r="F18" s="142">
        <f>F10+F14</f>
        <v>39372.050000000003</v>
      </c>
      <c r="G18" s="249">
        <f>E18/E15</f>
        <v>0.17488576698747052</v>
      </c>
      <c r="H18" s="221">
        <f>F18/F15</f>
        <v>0.18353210281085039</v>
      </c>
      <c r="I18" s="208">
        <f t="shared" si="6"/>
        <v>-9.7266789057801367E-2</v>
      </c>
      <c r="K18" s="21">
        <f t="shared" si="9"/>
        <v>3437.4629999999997</v>
      </c>
      <c r="L18" s="142">
        <f t="shared" si="9"/>
        <v>3311.0510000000013</v>
      </c>
      <c r="M18" s="249">
        <f>K18/K15</f>
        <v>5.0418017162932476E-2</v>
      </c>
      <c r="N18" s="221">
        <f>L18/L15</f>
        <v>5.5395072373860613E-2</v>
      </c>
      <c r="O18" s="208">
        <f t="shared" si="1"/>
        <v>-3.6774795830529214E-2</v>
      </c>
      <c r="Q18" s="193">
        <f t="shared" si="2"/>
        <v>0.78815098819721163</v>
      </c>
      <c r="R18" s="194">
        <f t="shared" si="3"/>
        <v>0.84096484689011652</v>
      </c>
      <c r="S18" s="186">
        <f t="shared" si="4"/>
        <v>6.7009823604623556E-2</v>
      </c>
    </row>
    <row r="19" spans="1:19" ht="6.75" customHeight="1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R96"/>
  <sheetViews>
    <sheetView showGridLines="0" topLeftCell="A82" zoomScaleNormal="100" workbookViewId="0">
      <selection activeCell="H96" sqref="H96:I96"/>
    </sheetView>
  </sheetViews>
  <sheetFormatPr defaultRowHeight="1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8" ht="15.75">
      <c r="A1" s="4" t="s">
        <v>31</v>
      </c>
    </row>
    <row r="3" spans="1:18" ht="8.25" customHeight="1" thickBot="1"/>
    <row r="4" spans="1:18">
      <c r="A4" s="463" t="s">
        <v>3</v>
      </c>
      <c r="B4" s="424" t="s">
        <v>1</v>
      </c>
      <c r="C4" s="414"/>
      <c r="D4" s="424" t="s">
        <v>100</v>
      </c>
      <c r="E4" s="414"/>
      <c r="F4" s="130" t="s">
        <v>0</v>
      </c>
      <c r="H4" s="466" t="s">
        <v>19</v>
      </c>
      <c r="I4" s="467"/>
      <c r="J4" s="424" t="s">
        <v>13</v>
      </c>
      <c r="K4" s="419"/>
      <c r="L4" s="130" t="s">
        <v>0</v>
      </c>
      <c r="N4" s="413" t="s">
        <v>22</v>
      </c>
      <c r="O4" s="414"/>
      <c r="P4" s="130" t="s">
        <v>0</v>
      </c>
    </row>
    <row r="5" spans="1:18">
      <c r="A5" s="464"/>
      <c r="B5" s="425" t="s">
        <v>55</v>
      </c>
      <c r="C5" s="416"/>
      <c r="D5" s="425" t="str">
        <f>B5</f>
        <v>jan</v>
      </c>
      <c r="E5" s="416"/>
      <c r="F5" s="131" t="s">
        <v>148</v>
      </c>
      <c r="H5" s="411" t="str">
        <f>B5</f>
        <v>jan</v>
      </c>
      <c r="I5" s="416"/>
      <c r="J5" s="425" t="str">
        <f>B5</f>
        <v>jan</v>
      </c>
      <c r="K5" s="412"/>
      <c r="L5" s="131" t="str">
        <f>F5</f>
        <v>2026 / 2025</v>
      </c>
      <c r="N5" s="411" t="str">
        <f>B5</f>
        <v>jan</v>
      </c>
      <c r="O5" s="412"/>
      <c r="P5" s="131" t="str">
        <f>L5</f>
        <v>2026 / 2025</v>
      </c>
    </row>
    <row r="6" spans="1:18" ht="19.5" customHeight="1" thickBot="1">
      <c r="A6" s="465"/>
      <c r="B6" s="99">
        <v>2025</v>
      </c>
      <c r="C6" s="134">
        <v>2026</v>
      </c>
      <c r="D6" s="99">
        <f>B6</f>
        <v>2025</v>
      </c>
      <c r="E6" s="134">
        <f>C6</f>
        <v>2026</v>
      </c>
      <c r="F6" s="131" t="s">
        <v>1</v>
      </c>
      <c r="H6" s="25">
        <f>B6</f>
        <v>2025</v>
      </c>
      <c r="I6" s="134">
        <f>C6</f>
        <v>2026</v>
      </c>
      <c r="J6" s="99">
        <f>B6</f>
        <v>2025</v>
      </c>
      <c r="K6" s="134">
        <f>C6</f>
        <v>2026</v>
      </c>
      <c r="L6" s="260">
        <v>1000</v>
      </c>
      <c r="N6" s="25">
        <f>B6</f>
        <v>2025</v>
      </c>
      <c r="O6" s="134">
        <f>C6</f>
        <v>2026</v>
      </c>
      <c r="P6" s="132"/>
    </row>
    <row r="7" spans="1:18" ht="20.100000000000001" customHeight="1">
      <c r="A7" s="8" t="s">
        <v>174</v>
      </c>
      <c r="B7" s="19">
        <v>25797.000000000004</v>
      </c>
      <c r="C7" s="147">
        <v>21161.800000000003</v>
      </c>
      <c r="D7" s="214">
        <f>B7/$B$33</f>
        <v>0.10344156008975444</v>
      </c>
      <c r="E7" s="246">
        <f>C7/$C$33</f>
        <v>9.8645350020195949E-2</v>
      </c>
      <c r="F7" s="52">
        <f>(C7-B7)/B7</f>
        <v>-0.17967980772958095</v>
      </c>
      <c r="H7" s="19">
        <v>7832.0239999999994</v>
      </c>
      <c r="I7" s="147">
        <v>6447.52</v>
      </c>
      <c r="J7" s="214">
        <f t="shared" ref="J7:J32" si="0">H7/$H$33</f>
        <v>0.1148739987754047</v>
      </c>
      <c r="K7" s="246">
        <f>I7/$I$33</f>
        <v>0.10786932518765607</v>
      </c>
      <c r="L7" s="52">
        <f>(I7-H7)/H7</f>
        <v>-0.17677473919896047</v>
      </c>
      <c r="N7" s="40">
        <f t="shared" ref="N7:N33" si="1">(H7/B7)*10</f>
        <v>3.0360212427801674</v>
      </c>
      <c r="O7" s="149">
        <f t="shared" ref="O7:O33" si="2">(I7/C7)*10</f>
        <v>3.0467729588220283</v>
      </c>
      <c r="P7" s="52">
        <f>(O7-N7)/N7</f>
        <v>3.5413836670046589E-3</v>
      </c>
      <c r="Q7" s="2"/>
      <c r="R7" s="2"/>
    </row>
    <row r="8" spans="1:18" ht="20.100000000000001" customHeight="1">
      <c r="A8" s="8" t="s">
        <v>175</v>
      </c>
      <c r="B8" s="19">
        <v>15347.069999999998</v>
      </c>
      <c r="C8" s="140">
        <v>14376.11</v>
      </c>
      <c r="D8" s="214">
        <f t="shared" ref="D8:D32" si="3">B8/$B$33</f>
        <v>6.1539127170084397E-2</v>
      </c>
      <c r="E8" s="215">
        <f t="shared" ref="E8:E32" si="4">C8/$C$33</f>
        <v>6.7013978153032297E-2</v>
      </c>
      <c r="F8" s="52">
        <f t="shared" ref="F8:F33" si="5">(C8-B8)/B8</f>
        <v>-6.3266799460743803E-2</v>
      </c>
      <c r="H8" s="19">
        <v>6186.8390000000018</v>
      </c>
      <c r="I8" s="140">
        <v>5611.5320000000011</v>
      </c>
      <c r="J8" s="214">
        <f t="shared" si="0"/>
        <v>9.0743712699249426E-2</v>
      </c>
      <c r="K8" s="215">
        <f t="shared" ref="K8:K32" si="6">I8/$I$33</f>
        <v>9.3882945707642343E-2</v>
      </c>
      <c r="L8" s="52">
        <f t="shared" ref="L8:L33" si="7">(I8-H8)/H8</f>
        <v>-9.2988842929321511E-2</v>
      </c>
      <c r="N8" s="40">
        <f t="shared" si="1"/>
        <v>4.0312834958073447</v>
      </c>
      <c r="O8" s="143">
        <f t="shared" si="2"/>
        <v>3.9033730265002156</v>
      </c>
      <c r="P8" s="52">
        <f t="shared" ref="P8:P33" si="8">(O8-N8)/N8</f>
        <v>-3.1729465179057698E-2</v>
      </c>
      <c r="Q8" s="2"/>
    </row>
    <row r="9" spans="1:18" ht="20.100000000000001" customHeight="1">
      <c r="A9" s="8" t="s">
        <v>176</v>
      </c>
      <c r="B9" s="19">
        <v>18326.879999999997</v>
      </c>
      <c r="C9" s="140">
        <v>12907.539999999999</v>
      </c>
      <c r="D9" s="214">
        <f t="shared" si="3"/>
        <v>7.348765588160322E-2</v>
      </c>
      <c r="E9" s="215">
        <f t="shared" si="4"/>
        <v>6.0168265516150787E-2</v>
      </c>
      <c r="F9" s="52">
        <f t="shared" si="5"/>
        <v>-0.29570445160332798</v>
      </c>
      <c r="H9" s="19">
        <v>5848.2940000000008</v>
      </c>
      <c r="I9" s="140">
        <v>4622.6710000000012</v>
      </c>
      <c r="J9" s="214">
        <f t="shared" si="0"/>
        <v>8.5778199580875486E-2</v>
      </c>
      <c r="K9" s="215">
        <f t="shared" si="6"/>
        <v>7.7338946034218953E-2</v>
      </c>
      <c r="L9" s="52">
        <f t="shared" si="7"/>
        <v>-0.20956932055741373</v>
      </c>
      <c r="N9" s="40">
        <f t="shared" si="1"/>
        <v>3.1911018132928253</v>
      </c>
      <c r="O9" s="143">
        <f t="shared" si="2"/>
        <v>3.5813725930735067</v>
      </c>
      <c r="P9" s="52">
        <f t="shared" si="8"/>
        <v>0.12229969540770307</v>
      </c>
      <c r="Q9" s="2"/>
    </row>
    <row r="10" spans="1:18" ht="20.100000000000001" customHeight="1">
      <c r="A10" s="8" t="s">
        <v>177</v>
      </c>
      <c r="B10" s="19">
        <v>13527.629999999997</v>
      </c>
      <c r="C10" s="140">
        <v>10860.649999999998</v>
      </c>
      <c r="D10" s="214">
        <f t="shared" si="3"/>
        <v>5.4243483797223102E-2</v>
      </c>
      <c r="E10" s="215">
        <f t="shared" si="4"/>
        <v>5.0626724602672771E-2</v>
      </c>
      <c r="F10" s="52">
        <f t="shared" si="5"/>
        <v>-0.1971505725688831</v>
      </c>
      <c r="H10" s="19">
        <v>4688.5800000000008</v>
      </c>
      <c r="I10" s="140">
        <v>4287.6170000000011</v>
      </c>
      <c r="J10" s="214">
        <f t="shared" si="0"/>
        <v>6.8768422208408342E-2</v>
      </c>
      <c r="K10" s="215">
        <f t="shared" si="6"/>
        <v>7.1733372281609434E-2</v>
      </c>
      <c r="L10" s="52">
        <f t="shared" si="7"/>
        <v>-8.5519069739665249E-2</v>
      </c>
      <c r="N10" s="40">
        <f t="shared" si="1"/>
        <v>3.4659286216432603</v>
      </c>
      <c r="O10" s="143">
        <f t="shared" si="2"/>
        <v>3.9478456630128052</v>
      </c>
      <c r="P10" s="52">
        <f t="shared" si="8"/>
        <v>0.13904413332697518</v>
      </c>
      <c r="Q10" s="2"/>
    </row>
    <row r="11" spans="1:18" ht="20.100000000000001" customHeight="1">
      <c r="A11" s="8" t="s">
        <v>178</v>
      </c>
      <c r="B11" s="19">
        <v>7971.75</v>
      </c>
      <c r="C11" s="140">
        <v>9683.14</v>
      </c>
      <c r="D11" s="214">
        <f t="shared" si="3"/>
        <v>3.1965354756192575E-2</v>
      </c>
      <c r="E11" s="215">
        <f t="shared" si="4"/>
        <v>4.5137782919910399E-2</v>
      </c>
      <c r="F11" s="52">
        <f t="shared" si="5"/>
        <v>0.21468184526609582</v>
      </c>
      <c r="H11" s="19">
        <v>3402.6470000000004</v>
      </c>
      <c r="I11" s="140">
        <v>3687</v>
      </c>
      <c r="J11" s="214">
        <f t="shared" si="0"/>
        <v>4.9907363321554495E-2</v>
      </c>
      <c r="K11" s="215">
        <f t="shared" si="6"/>
        <v>6.1684834163661058E-2</v>
      </c>
      <c r="L11" s="52">
        <f t="shared" si="7"/>
        <v>8.3568175011983201E-2</v>
      </c>
      <c r="N11" s="40">
        <f t="shared" si="1"/>
        <v>4.2683814720732594</v>
      </c>
      <c r="O11" s="143">
        <f t="shared" si="2"/>
        <v>3.8076491716529972</v>
      </c>
      <c r="P11" s="52">
        <f t="shared" si="8"/>
        <v>-0.10794075071187885</v>
      </c>
      <c r="Q11" s="2"/>
    </row>
    <row r="12" spans="1:18" ht="20.100000000000001" customHeight="1">
      <c r="A12" s="8" t="s">
        <v>179</v>
      </c>
      <c r="B12" s="19">
        <v>35019.33</v>
      </c>
      <c r="C12" s="140">
        <v>33484.720000000008</v>
      </c>
      <c r="D12" s="214">
        <f t="shared" si="3"/>
        <v>0.14042152686350892</v>
      </c>
      <c r="E12" s="215">
        <f t="shared" si="4"/>
        <v>0.15608841992308101</v>
      </c>
      <c r="F12" s="52">
        <f t="shared" si="5"/>
        <v>-4.3821797847074552E-2</v>
      </c>
      <c r="H12" s="19">
        <v>4436.2719999999981</v>
      </c>
      <c r="I12" s="140">
        <v>3650.4660000000003</v>
      </c>
      <c r="J12" s="214">
        <f t="shared" si="0"/>
        <v>6.5067765917898354E-2</v>
      </c>
      <c r="K12" s="215">
        <f t="shared" si="6"/>
        <v>6.1073607222696807E-2</v>
      </c>
      <c r="L12" s="52">
        <f t="shared" si="7"/>
        <v>-0.17713206043272325</v>
      </c>
      <c r="N12" s="40">
        <f t="shared" si="1"/>
        <v>1.2668066465006604</v>
      </c>
      <c r="O12" s="143">
        <f t="shared" si="2"/>
        <v>1.0901885994567071</v>
      </c>
      <c r="P12" s="52">
        <f t="shared" si="8"/>
        <v>-0.1394198929503811</v>
      </c>
      <c r="Q12" s="2"/>
    </row>
    <row r="13" spans="1:18" ht="20.100000000000001" customHeight="1">
      <c r="A13" s="8" t="s">
        <v>180</v>
      </c>
      <c r="B13" s="19">
        <v>15422.199999999999</v>
      </c>
      <c r="C13" s="140">
        <v>13456.289999999997</v>
      </c>
      <c r="D13" s="214">
        <f t="shared" si="3"/>
        <v>6.1840385626863996E-2</v>
      </c>
      <c r="E13" s="215">
        <f t="shared" si="4"/>
        <v>6.2726253769682258E-2</v>
      </c>
      <c r="F13" s="52">
        <f t="shared" si="5"/>
        <v>-0.127472734110568</v>
      </c>
      <c r="H13" s="19">
        <v>3357.6670000000004</v>
      </c>
      <c r="I13" s="140">
        <v>3207.5189999999998</v>
      </c>
      <c r="J13" s="214">
        <f t="shared" si="0"/>
        <v>4.9247631882412109E-2</v>
      </c>
      <c r="K13" s="215">
        <f t="shared" si="6"/>
        <v>5.3662944830971504E-2</v>
      </c>
      <c r="L13" s="52">
        <f t="shared" si="7"/>
        <v>-4.4717954460642043E-2</v>
      </c>
      <c r="N13" s="40">
        <f t="shared" si="1"/>
        <v>2.1771647365486122</v>
      </c>
      <c r="O13" s="143">
        <f t="shared" si="2"/>
        <v>2.3836577541060726</v>
      </c>
      <c r="P13" s="52">
        <f t="shared" si="8"/>
        <v>9.4844921053060513E-2</v>
      </c>
      <c r="Q13" s="2"/>
    </row>
    <row r="14" spans="1:18" ht="20.100000000000001" customHeight="1">
      <c r="A14" s="8" t="s">
        <v>181</v>
      </c>
      <c r="B14" s="19">
        <v>12961.25</v>
      </c>
      <c r="C14" s="140">
        <v>13381.25</v>
      </c>
      <c r="D14" s="214">
        <f t="shared" si="3"/>
        <v>5.1972396817976101E-2</v>
      </c>
      <c r="E14" s="215">
        <f t="shared" si="4"/>
        <v>6.237645615957748E-2</v>
      </c>
      <c r="F14" s="52">
        <f t="shared" si="5"/>
        <v>3.2404281994406404E-2</v>
      </c>
      <c r="H14" s="19">
        <v>2847.3319999999994</v>
      </c>
      <c r="I14" s="140">
        <v>3119.7629999999999</v>
      </c>
      <c r="J14" s="214">
        <f t="shared" si="0"/>
        <v>4.1762437485019267E-2</v>
      </c>
      <c r="K14" s="215">
        <f t="shared" si="6"/>
        <v>5.2194755433936993E-2</v>
      </c>
      <c r="L14" s="52">
        <f t="shared" si="7"/>
        <v>9.5679393902783572E-2</v>
      </c>
      <c r="N14" s="40">
        <f t="shared" si="1"/>
        <v>2.1968035490404083</v>
      </c>
      <c r="O14" s="143">
        <f t="shared" si="2"/>
        <v>2.3314436244745447</v>
      </c>
      <c r="P14" s="52">
        <f t="shared" si="8"/>
        <v>6.1289083174027488E-2</v>
      </c>
      <c r="Q14" s="2"/>
    </row>
    <row r="15" spans="1:18" ht="20.100000000000001" customHeight="1">
      <c r="A15" s="8" t="s">
        <v>182</v>
      </c>
      <c r="B15" s="19">
        <v>11868.74</v>
      </c>
      <c r="C15" s="140">
        <v>8560.2999999999993</v>
      </c>
      <c r="D15" s="214">
        <f t="shared" si="3"/>
        <v>4.7591618478880174E-2</v>
      </c>
      <c r="E15" s="215">
        <f t="shared" si="4"/>
        <v>3.9903684458688915E-2</v>
      </c>
      <c r="F15" s="52">
        <f t="shared" si="5"/>
        <v>-0.27875242022320823</v>
      </c>
      <c r="H15" s="19">
        <v>4541.0259999999998</v>
      </c>
      <c r="I15" s="140">
        <v>3020.6699999999996</v>
      </c>
      <c r="J15" s="214">
        <f t="shared" si="0"/>
        <v>6.6604215610560041E-2</v>
      </c>
      <c r="K15" s="215">
        <f t="shared" si="6"/>
        <v>5.0536893955287772E-2</v>
      </c>
      <c r="L15" s="52">
        <f t="shared" si="7"/>
        <v>-0.33480451334125816</v>
      </c>
      <c r="N15" s="40">
        <f t="shared" si="1"/>
        <v>3.8260388213070637</v>
      </c>
      <c r="O15" s="143">
        <f t="shared" si="2"/>
        <v>3.5286964241907408</v>
      </c>
      <c r="P15" s="52">
        <f t="shared" si="8"/>
        <v>-7.7715467877752437E-2</v>
      </c>
      <c r="Q15" s="2"/>
    </row>
    <row r="16" spans="1:18" ht="20.100000000000001" customHeight="1">
      <c r="A16" s="8" t="s">
        <v>183</v>
      </c>
      <c r="B16" s="19">
        <v>7133.1600000000008</v>
      </c>
      <c r="C16" s="140">
        <v>9781.5199999999986</v>
      </c>
      <c r="D16" s="214">
        <f t="shared" si="3"/>
        <v>2.8602752210328052E-2</v>
      </c>
      <c r="E16" s="215">
        <f t="shared" si="4"/>
        <v>4.5596379520151727E-2</v>
      </c>
      <c r="F16" s="52">
        <f t="shared" si="5"/>
        <v>0.37127444218270689</v>
      </c>
      <c r="H16" s="19">
        <v>1509.2620000000002</v>
      </c>
      <c r="I16" s="140">
        <v>2589.9009999999998</v>
      </c>
      <c r="J16" s="214">
        <f t="shared" si="0"/>
        <v>2.2136673884013237E-2</v>
      </c>
      <c r="K16" s="215">
        <f t="shared" si="6"/>
        <v>4.332997387721723E-2</v>
      </c>
      <c r="L16" s="52">
        <f t="shared" si="7"/>
        <v>0.71600490835918451</v>
      </c>
      <c r="N16" s="40">
        <f t="shared" si="1"/>
        <v>2.11583926338397</v>
      </c>
      <c r="O16" s="143">
        <f t="shared" si="2"/>
        <v>2.6477490206021153</v>
      </c>
      <c r="P16" s="52">
        <f t="shared" si="8"/>
        <v>0.25139421808792545</v>
      </c>
      <c r="Q16" s="2"/>
    </row>
    <row r="17" spans="1:17" ht="20.100000000000001" customHeight="1">
      <c r="A17" s="8" t="s">
        <v>184</v>
      </c>
      <c r="B17" s="19">
        <v>7647.18</v>
      </c>
      <c r="C17" s="140">
        <v>6430.2500000000009</v>
      </c>
      <c r="D17" s="214">
        <f t="shared" si="3"/>
        <v>3.066388454034067E-2</v>
      </c>
      <c r="E17" s="215">
        <f t="shared" si="4"/>
        <v>2.9974494701176885E-2</v>
      </c>
      <c r="F17" s="52">
        <f t="shared" si="5"/>
        <v>-0.15913447833057406</v>
      </c>
      <c r="H17" s="19">
        <v>2974.2949999999996</v>
      </c>
      <c r="I17" s="140">
        <v>2518.308</v>
      </c>
      <c r="J17" s="214">
        <f t="shared" si="0"/>
        <v>4.3624631409159662E-2</v>
      </c>
      <c r="K17" s="215">
        <f t="shared" si="6"/>
        <v>4.2132197275026026E-2</v>
      </c>
      <c r="L17" s="52">
        <f t="shared" si="7"/>
        <v>-0.15330927160890218</v>
      </c>
      <c r="N17" s="40">
        <f t="shared" si="1"/>
        <v>3.8894010602601217</v>
      </c>
      <c r="O17" s="143">
        <f t="shared" si="2"/>
        <v>3.9163453987014494</v>
      </c>
      <c r="P17" s="52">
        <f t="shared" si="8"/>
        <v>6.9276317931392965E-3</v>
      </c>
      <c r="Q17" s="2"/>
    </row>
    <row r="18" spans="1:17" ht="20.100000000000001" customHeight="1">
      <c r="A18" s="8" t="s">
        <v>185</v>
      </c>
      <c r="B18" s="19">
        <v>7312.56</v>
      </c>
      <c r="C18" s="140">
        <v>6442.46</v>
      </c>
      <c r="D18" s="214">
        <f t="shared" si="3"/>
        <v>2.9322115542502407E-2</v>
      </c>
      <c r="E18" s="215">
        <f t="shared" si="4"/>
        <v>3.0031411396531083E-2</v>
      </c>
      <c r="F18" s="52">
        <f t="shared" si="5"/>
        <v>-0.11898705788396954</v>
      </c>
      <c r="H18" s="19">
        <v>2542.6460000000002</v>
      </c>
      <c r="I18" s="140">
        <v>2461.2069999999999</v>
      </c>
      <c r="J18" s="214">
        <f t="shared" si="0"/>
        <v>3.72935416809611E-2</v>
      </c>
      <c r="K18" s="215">
        <f t="shared" si="6"/>
        <v>4.1176877037548611E-2</v>
      </c>
      <c r="L18" s="52">
        <f t="shared" si="7"/>
        <v>-3.2029232539645826E-2</v>
      </c>
      <c r="N18" s="40">
        <f t="shared" si="1"/>
        <v>3.4770942050390015</v>
      </c>
      <c r="O18" s="143">
        <f t="shared" si="2"/>
        <v>3.8202906964109977</v>
      </c>
      <c r="P18" s="52">
        <f t="shared" si="8"/>
        <v>9.8702097537258629E-2</v>
      </c>
      <c r="Q18" s="2"/>
    </row>
    <row r="19" spans="1:17" ht="20.100000000000001" customHeight="1">
      <c r="A19" s="8" t="s">
        <v>186</v>
      </c>
      <c r="B19" s="19">
        <v>12339.089999999998</v>
      </c>
      <c r="C19" s="140">
        <v>7431.5199999999995</v>
      </c>
      <c r="D19" s="214">
        <f t="shared" si="3"/>
        <v>4.9477641574132175E-2</v>
      </c>
      <c r="E19" s="215">
        <f t="shared" si="4"/>
        <v>3.4641896794322148E-2</v>
      </c>
      <c r="F19" s="52">
        <f t="shared" si="5"/>
        <v>-0.39772544004460614</v>
      </c>
      <c r="H19" s="19">
        <v>1715.2140000000004</v>
      </c>
      <c r="I19" s="140">
        <v>1672.1659999999999</v>
      </c>
      <c r="J19" s="214">
        <f t="shared" si="0"/>
        <v>2.5157416644223392E-2</v>
      </c>
      <c r="K19" s="215">
        <f t="shared" si="6"/>
        <v>2.7975937728264837E-2</v>
      </c>
      <c r="L19" s="52">
        <f t="shared" si="7"/>
        <v>-2.5097742905550238E-2</v>
      </c>
      <c r="N19" s="40">
        <f t="shared" si="1"/>
        <v>1.390065231714819</v>
      </c>
      <c r="O19" s="143">
        <f t="shared" si="2"/>
        <v>2.2500995758606583</v>
      </c>
      <c r="P19" s="52">
        <f t="shared" si="8"/>
        <v>0.6187007088040607</v>
      </c>
      <c r="Q19" s="2"/>
    </row>
    <row r="20" spans="1:17" ht="20.100000000000001" customHeight="1">
      <c r="A20" s="8" t="s">
        <v>187</v>
      </c>
      <c r="B20" s="19">
        <v>9303.26</v>
      </c>
      <c r="C20" s="140">
        <v>5800.05</v>
      </c>
      <c r="D20" s="214">
        <f t="shared" si="3"/>
        <v>3.7304482239043639E-2</v>
      </c>
      <c r="E20" s="215">
        <f t="shared" si="4"/>
        <v>2.7036828737850155E-2</v>
      </c>
      <c r="F20" s="52">
        <f t="shared" si="5"/>
        <v>-0.37655724982425515</v>
      </c>
      <c r="H20" s="19">
        <v>2266.0680000000002</v>
      </c>
      <c r="I20" s="140">
        <v>1494.7539999999997</v>
      </c>
      <c r="J20" s="214">
        <f t="shared" si="0"/>
        <v>3.3236912023888565E-2</v>
      </c>
      <c r="K20" s="215">
        <f t="shared" si="6"/>
        <v>2.5007771251822349E-2</v>
      </c>
      <c r="L20" s="52">
        <f t="shared" si="7"/>
        <v>-0.34037548740814505</v>
      </c>
      <c r="N20" s="40">
        <f t="shared" si="1"/>
        <v>2.4357784260571029</v>
      </c>
      <c r="O20" s="143">
        <f t="shared" si="2"/>
        <v>2.5771398522426523</v>
      </c>
      <c r="P20" s="52">
        <f t="shared" si="8"/>
        <v>5.8035420904181775E-2</v>
      </c>
      <c r="Q20" s="2"/>
    </row>
    <row r="21" spans="1:17" ht="20.100000000000001" customHeight="1">
      <c r="A21" s="8" t="s">
        <v>188</v>
      </c>
      <c r="B21" s="19">
        <v>3181.0000000000005</v>
      </c>
      <c r="C21" s="140">
        <v>2871.3800000000006</v>
      </c>
      <c r="D21" s="214">
        <f t="shared" si="3"/>
        <v>1.2755266218766092E-2</v>
      </c>
      <c r="E21" s="215">
        <f t="shared" si="4"/>
        <v>1.3384886216720234E-2</v>
      </c>
      <c r="F21" s="52">
        <f t="shared" si="5"/>
        <v>-9.7334171644137019E-2</v>
      </c>
      <c r="H21" s="19">
        <v>1111.0269999999998</v>
      </c>
      <c r="I21" s="140">
        <v>1117.5610000000001</v>
      </c>
      <c r="J21" s="214">
        <f t="shared" si="0"/>
        <v>1.6295674558382552E-2</v>
      </c>
      <c r="K21" s="215">
        <f t="shared" si="6"/>
        <v>1.8697196895246872E-2</v>
      </c>
      <c r="L21" s="52">
        <f t="shared" si="7"/>
        <v>5.8810451951215714E-3</v>
      </c>
      <c r="N21" s="40">
        <f t="shared" si="1"/>
        <v>3.4926972650110018</v>
      </c>
      <c r="O21" s="143">
        <f t="shared" si="2"/>
        <v>3.892069318585488</v>
      </c>
      <c r="P21" s="52">
        <f t="shared" si="8"/>
        <v>0.11434488112534089</v>
      </c>
      <c r="Q21" s="2"/>
    </row>
    <row r="22" spans="1:17" ht="20.100000000000001" customHeight="1">
      <c r="A22" s="8" t="s">
        <v>189</v>
      </c>
      <c r="B22" s="19">
        <v>693.68</v>
      </c>
      <c r="C22" s="140">
        <v>415.77000000000004</v>
      </c>
      <c r="D22" s="214">
        <f t="shared" si="3"/>
        <v>2.7815382177408554E-3</v>
      </c>
      <c r="E22" s="215">
        <f t="shared" si="4"/>
        <v>1.9381043757098577E-3</v>
      </c>
      <c r="F22" s="52">
        <f t="shared" si="5"/>
        <v>-0.4006314150616998</v>
      </c>
      <c r="H22" s="19">
        <v>1812.5390000000002</v>
      </c>
      <c r="I22" s="140">
        <v>1063.8700000000001</v>
      </c>
      <c r="J22" s="214">
        <f t="shared" si="0"/>
        <v>2.6584903578739456E-2</v>
      </c>
      <c r="K22" s="215">
        <f t="shared" si="6"/>
        <v>1.7798927182450255E-2</v>
      </c>
      <c r="L22" s="52">
        <f t="shared" si="7"/>
        <v>-0.41304987092691525</v>
      </c>
      <c r="N22" s="40">
        <f t="shared" si="1"/>
        <v>26.129324760696583</v>
      </c>
      <c r="O22" s="143">
        <f t="shared" si="2"/>
        <v>25.587945258195639</v>
      </c>
      <c r="P22" s="52">
        <f t="shared" si="8"/>
        <v>-2.0719230499032317E-2</v>
      </c>
      <c r="Q22" s="2"/>
    </row>
    <row r="23" spans="1:17" ht="20.100000000000001" customHeight="1">
      <c r="A23" s="8" t="s">
        <v>190</v>
      </c>
      <c r="B23" s="19">
        <v>5199.9399999999996</v>
      </c>
      <c r="C23" s="140">
        <v>3585.5399999999995</v>
      </c>
      <c r="D23" s="214">
        <f t="shared" si="3"/>
        <v>2.0850870487774453E-2</v>
      </c>
      <c r="E23" s="215">
        <f t="shared" si="4"/>
        <v>1.6713930209689785E-2</v>
      </c>
      <c r="F23" s="52">
        <f t="shared" si="5"/>
        <v>-0.31046512075139332</v>
      </c>
      <c r="H23" s="19">
        <v>1203.0720000000003</v>
      </c>
      <c r="I23" s="140">
        <v>785.63100000000009</v>
      </c>
      <c r="J23" s="214">
        <f t="shared" si="0"/>
        <v>1.7645718584969061E-2</v>
      </c>
      <c r="K23" s="215">
        <f t="shared" si="6"/>
        <v>1.3143888784602984E-2</v>
      </c>
      <c r="L23" s="52">
        <f t="shared" si="7"/>
        <v>-0.34697923316310259</v>
      </c>
      <c r="N23" s="40">
        <f t="shared" si="1"/>
        <v>2.3136266956926437</v>
      </c>
      <c r="O23" s="143">
        <f t="shared" si="2"/>
        <v>2.1911092889773931</v>
      </c>
      <c r="P23" s="52">
        <f t="shared" si="8"/>
        <v>-5.2954699625201135E-2</v>
      </c>
      <c r="Q23" s="2"/>
    </row>
    <row r="24" spans="1:17" ht="20.100000000000001" customHeight="1">
      <c r="A24" s="8" t="s">
        <v>191</v>
      </c>
      <c r="B24" s="19">
        <v>4196.0499999999984</v>
      </c>
      <c r="C24" s="140">
        <v>2545.69</v>
      </c>
      <c r="D24" s="214">
        <f t="shared" si="3"/>
        <v>1.6825443199388064E-2</v>
      </c>
      <c r="E24" s="215">
        <f t="shared" si="4"/>
        <v>1.1866688140560471E-2</v>
      </c>
      <c r="F24" s="52">
        <f t="shared" si="5"/>
        <v>-0.39331275842756852</v>
      </c>
      <c r="H24" s="19">
        <v>911.00400000000002</v>
      </c>
      <c r="I24" s="140">
        <v>708.11199999999985</v>
      </c>
      <c r="J24" s="214">
        <f t="shared" si="0"/>
        <v>1.3361893730201642E-2</v>
      </c>
      <c r="K24" s="215">
        <f t="shared" si="6"/>
        <v>1.1846968074124857E-2</v>
      </c>
      <c r="L24" s="52">
        <f t="shared" si="7"/>
        <v>-0.22271252376498912</v>
      </c>
      <c r="N24" s="40">
        <f t="shared" si="1"/>
        <v>2.1710990097830112</v>
      </c>
      <c r="O24" s="143">
        <f t="shared" si="2"/>
        <v>2.781611272385875</v>
      </c>
      <c r="P24" s="52">
        <f t="shared" si="8"/>
        <v>0.28119964121943986</v>
      </c>
      <c r="Q24" s="2"/>
    </row>
    <row r="25" spans="1:17" ht="20.100000000000001" customHeight="1">
      <c r="A25" s="8" t="s">
        <v>192</v>
      </c>
      <c r="B25" s="19">
        <v>2432.3700000000008</v>
      </c>
      <c r="C25" s="140">
        <v>1150.0899999999999</v>
      </c>
      <c r="D25" s="214">
        <f t="shared" si="3"/>
        <v>9.7533878945426228E-3</v>
      </c>
      <c r="E25" s="215">
        <f t="shared" si="4"/>
        <v>5.3611238460209969E-3</v>
      </c>
      <c r="F25" s="52">
        <f t="shared" si="5"/>
        <v>-0.52717308633143822</v>
      </c>
      <c r="H25" s="19">
        <v>807.1450000000001</v>
      </c>
      <c r="I25" s="140">
        <v>535.92700000000002</v>
      </c>
      <c r="J25" s="214">
        <f t="shared" si="0"/>
        <v>1.1838571197122741E-2</v>
      </c>
      <c r="K25" s="215">
        <f t="shared" si="6"/>
        <v>8.9662511849276857E-3</v>
      </c>
      <c r="L25" s="52">
        <f t="shared" si="7"/>
        <v>-0.33602140879272008</v>
      </c>
      <c r="N25" s="40">
        <f t="shared" si="1"/>
        <v>3.3183479487084604</v>
      </c>
      <c r="O25" s="143">
        <f t="shared" si="2"/>
        <v>4.6598700971228348</v>
      </c>
      <c r="P25" s="52">
        <f t="shared" si="8"/>
        <v>0.40427410541336101</v>
      </c>
      <c r="Q25" s="2"/>
    </row>
    <row r="26" spans="1:17" ht="20.100000000000001" customHeight="1">
      <c r="A26" s="8" t="s">
        <v>193</v>
      </c>
      <c r="B26" s="19">
        <v>1190.3500000000001</v>
      </c>
      <c r="C26" s="140">
        <v>1434.3000000000002</v>
      </c>
      <c r="D26" s="214">
        <f t="shared" si="3"/>
        <v>4.7731000136775276E-3</v>
      </c>
      <c r="E26" s="215">
        <f t="shared" si="4"/>
        <v>6.6859636483648389E-3</v>
      </c>
      <c r="F26" s="52">
        <f t="shared" si="5"/>
        <v>0.20493972361070276</v>
      </c>
      <c r="H26" s="19">
        <v>410.63700000000006</v>
      </c>
      <c r="I26" s="140">
        <v>508.94400000000002</v>
      </c>
      <c r="J26" s="214">
        <f t="shared" si="0"/>
        <v>6.0229021559606898E-3</v>
      </c>
      <c r="K26" s="215">
        <f t="shared" si="6"/>
        <v>8.5148159041470873E-3</v>
      </c>
      <c r="L26" s="52">
        <f t="shared" si="7"/>
        <v>0.23940122297795852</v>
      </c>
      <c r="N26" s="40">
        <f t="shared" si="1"/>
        <v>3.4497164699458143</v>
      </c>
      <c r="O26" s="143">
        <f t="shared" si="2"/>
        <v>3.5483790002091609</v>
      </c>
      <c r="P26" s="52">
        <f t="shared" si="8"/>
        <v>2.8600185297227142E-2</v>
      </c>
      <c r="Q26" s="2"/>
    </row>
    <row r="27" spans="1:17" ht="20.100000000000001" customHeight="1">
      <c r="A27" s="8" t="s">
        <v>194</v>
      </c>
      <c r="B27" s="19">
        <v>7760.9699999999993</v>
      </c>
      <c r="C27" s="140">
        <v>6420.7699999999995</v>
      </c>
      <c r="D27" s="214">
        <f t="shared" si="3"/>
        <v>3.1120162988323499E-2</v>
      </c>
      <c r="E27" s="215">
        <f t="shared" si="4"/>
        <v>2.9930303851712678E-2</v>
      </c>
      <c r="F27" s="52">
        <f t="shared" si="5"/>
        <v>-0.1726845999920113</v>
      </c>
      <c r="H27" s="19">
        <v>708.13100000000009</v>
      </c>
      <c r="I27" s="140">
        <v>485.69899999999996</v>
      </c>
      <c r="J27" s="214">
        <f t="shared" si="0"/>
        <v>1.038631133239966E-2</v>
      </c>
      <c r="K27" s="215">
        <f t="shared" si="6"/>
        <v>8.12591870584649E-3</v>
      </c>
      <c r="L27" s="52">
        <f t="shared" si="7"/>
        <v>-0.31411137204839235</v>
      </c>
      <c r="N27" s="40">
        <f t="shared" si="1"/>
        <v>0.91242589521670636</v>
      </c>
      <c r="O27" s="143">
        <f t="shared" si="2"/>
        <v>0.75644977160060245</v>
      </c>
      <c r="P27" s="52">
        <f t="shared" si="8"/>
        <v>-0.1709466209078368</v>
      </c>
      <c r="Q27" s="2"/>
    </row>
    <row r="28" spans="1:17" ht="20.100000000000001" customHeight="1">
      <c r="A28" s="8" t="s">
        <v>195</v>
      </c>
      <c r="B28" s="19">
        <v>4704.170000000001</v>
      </c>
      <c r="C28" s="140">
        <v>3694.5600000000004</v>
      </c>
      <c r="D28" s="214">
        <f t="shared" si="3"/>
        <v>1.8862917537985819E-2</v>
      </c>
      <c r="E28" s="215">
        <f t="shared" si="4"/>
        <v>1.7222124978528059E-2</v>
      </c>
      <c r="F28" s="52">
        <f t="shared" si="5"/>
        <v>-0.21462021993252803</v>
      </c>
      <c r="H28" s="19">
        <v>551.91599999999994</v>
      </c>
      <c r="I28" s="140">
        <v>431.22500000000002</v>
      </c>
      <c r="J28" s="214">
        <f t="shared" si="0"/>
        <v>8.0950719645555558E-3</v>
      </c>
      <c r="K28" s="215">
        <f t="shared" si="6"/>
        <v>7.2145491218401792E-3</v>
      </c>
      <c r="L28" s="52">
        <f t="shared" si="7"/>
        <v>-0.21867639278440909</v>
      </c>
      <c r="N28" s="40">
        <f t="shared" si="1"/>
        <v>1.1732484157672869</v>
      </c>
      <c r="O28" s="143">
        <f t="shared" si="2"/>
        <v>1.1671890563422977</v>
      </c>
      <c r="P28" s="52">
        <f t="shared" si="8"/>
        <v>-5.1646005599133163E-3</v>
      </c>
      <c r="Q28" s="2"/>
    </row>
    <row r="29" spans="1:17" ht="20.100000000000001" customHeight="1">
      <c r="A29" s="8" t="s">
        <v>196</v>
      </c>
      <c r="B29" s="19">
        <v>1411.3399999999997</v>
      </c>
      <c r="C29" s="140">
        <v>843.36</v>
      </c>
      <c r="D29" s="214">
        <f t="shared" si="3"/>
        <v>5.6592321361814933E-3</v>
      </c>
      <c r="E29" s="215">
        <f t="shared" si="4"/>
        <v>3.9313074687896323E-3</v>
      </c>
      <c r="F29" s="52">
        <f t="shared" si="5"/>
        <v>-0.4024402341037594</v>
      </c>
      <c r="H29" s="19">
        <v>558.14499999999987</v>
      </c>
      <c r="I29" s="140">
        <v>419.27499999999998</v>
      </c>
      <c r="J29" s="214">
        <f t="shared" si="0"/>
        <v>8.186434061808065E-3</v>
      </c>
      <c r="K29" s="215">
        <f t="shared" si="6"/>
        <v>7.0146213300702432E-3</v>
      </c>
      <c r="L29" s="52">
        <f t="shared" si="7"/>
        <v>-0.24880631377151086</v>
      </c>
      <c r="N29" s="40">
        <f t="shared" si="1"/>
        <v>3.9547167939688519</v>
      </c>
      <c r="O29" s="143">
        <f t="shared" si="2"/>
        <v>4.9714831151584136</v>
      </c>
      <c r="P29" s="52">
        <f t="shared" si="8"/>
        <v>0.25710218307924931</v>
      </c>
      <c r="Q29" s="2"/>
    </row>
    <row r="30" spans="1:17" ht="20.100000000000001" customHeight="1">
      <c r="A30" s="8" t="s">
        <v>197</v>
      </c>
      <c r="B30" s="19">
        <v>1370.5400000000002</v>
      </c>
      <c r="C30" s="140">
        <v>1149.3499999999999</v>
      </c>
      <c r="D30" s="214">
        <f t="shared" si="3"/>
        <v>5.495631110804049E-3</v>
      </c>
      <c r="E30" s="215">
        <f t="shared" si="4"/>
        <v>5.3576743493328628E-3</v>
      </c>
      <c r="F30" s="52">
        <f t="shared" si="5"/>
        <v>-0.16138894158506883</v>
      </c>
      <c r="H30" s="19">
        <v>438.73799999999994</v>
      </c>
      <c r="I30" s="140">
        <v>360.988</v>
      </c>
      <c r="J30" s="214">
        <f t="shared" si="0"/>
        <v>6.4350656324244542E-3</v>
      </c>
      <c r="K30" s="215">
        <f t="shared" si="6"/>
        <v>6.0394588866481361E-3</v>
      </c>
      <c r="L30" s="52">
        <f t="shared" si="7"/>
        <v>-0.17721282405444697</v>
      </c>
      <c r="N30" s="40">
        <f t="shared" si="1"/>
        <v>3.201205364308958</v>
      </c>
      <c r="O30" s="143">
        <f t="shared" si="2"/>
        <v>3.1408013224866234</v>
      </c>
      <c r="P30" s="52">
        <f t="shared" si="8"/>
        <v>-1.8869155504921499E-2</v>
      </c>
      <c r="Q30" s="2"/>
    </row>
    <row r="31" spans="1:17" ht="20.100000000000001" customHeight="1">
      <c r="A31" s="8" t="s">
        <v>198</v>
      </c>
      <c r="B31" s="19">
        <v>2135.0000000000005</v>
      </c>
      <c r="C31" s="140">
        <v>3522.3999999999996</v>
      </c>
      <c r="D31" s="214">
        <f t="shared" si="3"/>
        <v>8.5609850289423469E-3</v>
      </c>
      <c r="E31" s="215">
        <f t="shared" si="4"/>
        <v>1.6419604235515792E-2</v>
      </c>
      <c r="F31" s="52">
        <f t="shared" si="5"/>
        <v>0.64983606557376994</v>
      </c>
      <c r="H31" s="19">
        <v>219.50700000000001</v>
      </c>
      <c r="I31" s="140">
        <v>345.24500000000006</v>
      </c>
      <c r="J31" s="214">
        <f t="shared" si="0"/>
        <v>3.2195568922149323E-3</v>
      </c>
      <c r="K31" s="215">
        <f t="shared" si="6"/>
        <v>5.7760728426452844E-3</v>
      </c>
      <c r="L31" s="52">
        <f t="shared" si="7"/>
        <v>0.57282000118447274</v>
      </c>
      <c r="N31" s="40">
        <f t="shared" si="1"/>
        <v>1.0281358313817328</v>
      </c>
      <c r="O31" s="143">
        <f t="shared" si="2"/>
        <v>0.98014138087667524</v>
      </c>
      <c r="P31" s="52">
        <f t="shared" si="8"/>
        <v>-4.668104061751923E-2</v>
      </c>
      <c r="Q31" s="2"/>
    </row>
    <row r="32" spans="1:17" ht="20.100000000000001" customHeight="1" thickBot="1">
      <c r="A32" s="8" t="s">
        <v>17</v>
      </c>
      <c r="B32" s="19">
        <f>B33-SUM(B7:B31)</f>
        <v>15134.679999999993</v>
      </c>
      <c r="C32" s="140">
        <f>C33-SUM(C7:C31)</f>
        <v>13133.239999999932</v>
      </c>
      <c r="D32" s="214">
        <f t="shared" si="3"/>
        <v>6.0687479577439384E-2</v>
      </c>
      <c r="E32" s="215">
        <f t="shared" si="4"/>
        <v>6.1220362006031211E-2</v>
      </c>
      <c r="F32" s="52">
        <f t="shared" si="5"/>
        <v>-0.13224197670516069</v>
      </c>
      <c r="H32" s="19">
        <f>H33-SUM(H7:H31)</f>
        <v>5299.2309999999925</v>
      </c>
      <c r="I32" s="140">
        <f>I33-SUM(I7:I31)</f>
        <v>4618.0089999999909</v>
      </c>
      <c r="J32" s="214">
        <f t="shared" si="0"/>
        <v>7.772497318759311E-2</v>
      </c>
      <c r="K32" s="215">
        <f t="shared" si="6"/>
        <v>7.72609490998898E-2</v>
      </c>
      <c r="L32" s="52">
        <f t="shared" si="7"/>
        <v>-0.12855110486785773</v>
      </c>
      <c r="N32" s="40">
        <f t="shared" si="1"/>
        <v>3.501382916586274</v>
      </c>
      <c r="O32" s="143">
        <f t="shared" si="2"/>
        <v>3.5162754963740972</v>
      </c>
      <c r="P32" s="52">
        <f t="shared" si="8"/>
        <v>4.2533422200914141E-3</v>
      </c>
      <c r="Q32" s="2"/>
    </row>
    <row r="33" spans="1:17" ht="26.25" customHeight="1" thickBot="1">
      <c r="A33" s="35" t="s">
        <v>18</v>
      </c>
      <c r="B33" s="36">
        <v>249387.18999999997</v>
      </c>
      <c r="C33" s="148">
        <v>214524.04999999987</v>
      </c>
      <c r="D33" s="251">
        <f>SUM(D7:D32)</f>
        <v>0.99999999999999989</v>
      </c>
      <c r="E33" s="252">
        <f>SUM(E7:E32)</f>
        <v>1.0000000000000002</v>
      </c>
      <c r="F33" s="57">
        <f t="shared" si="5"/>
        <v>-0.13979523166366367</v>
      </c>
      <c r="G33" s="56"/>
      <c r="H33" s="36">
        <v>68179.257999999987</v>
      </c>
      <c r="I33" s="148">
        <v>59771.58</v>
      </c>
      <c r="J33" s="251">
        <f>SUM(J7:J32)</f>
        <v>1.0000000000000002</v>
      </c>
      <c r="K33" s="252">
        <f>SUM(K7:K32)</f>
        <v>0.99999999999999967</v>
      </c>
      <c r="L33" s="57">
        <f t="shared" si="7"/>
        <v>-0.12331724114686005</v>
      </c>
      <c r="M33" s="56"/>
      <c r="N33" s="37">
        <f t="shared" si="1"/>
        <v>2.7338716956552576</v>
      </c>
      <c r="O33" s="150">
        <f t="shared" si="2"/>
        <v>2.7862414493852805</v>
      </c>
      <c r="P33" s="57">
        <f t="shared" si="8"/>
        <v>1.9155893019138524E-2</v>
      </c>
      <c r="Q33" s="2"/>
    </row>
    <row r="35" spans="1:17" ht="15.75" thickBot="1">
      <c r="L35" s="10"/>
    </row>
    <row r="36" spans="1:17">
      <c r="A36" s="463" t="s">
        <v>2</v>
      </c>
      <c r="B36" s="424" t="s">
        <v>1</v>
      </c>
      <c r="C36" s="414"/>
      <c r="D36" s="424" t="s">
        <v>100</v>
      </c>
      <c r="E36" s="414"/>
      <c r="F36" s="130" t="s">
        <v>0</v>
      </c>
      <c r="H36" s="466" t="s">
        <v>19</v>
      </c>
      <c r="I36" s="467"/>
      <c r="J36" s="424" t="s">
        <v>100</v>
      </c>
      <c r="K36" s="414"/>
      <c r="L36" s="130" t="s">
        <v>0</v>
      </c>
      <c r="N36" s="413" t="s">
        <v>22</v>
      </c>
      <c r="O36" s="414"/>
      <c r="P36" s="130" t="s">
        <v>0</v>
      </c>
    </row>
    <row r="37" spans="1:17">
      <c r="A37" s="464"/>
      <c r="B37" s="425" t="str">
        <f>B5</f>
        <v>jan</v>
      </c>
      <c r="C37" s="416"/>
      <c r="D37" s="425" t="str">
        <f>B37</f>
        <v>jan</v>
      </c>
      <c r="E37" s="416"/>
      <c r="F37" s="131" t="str">
        <f>F5</f>
        <v>2026 / 2025</v>
      </c>
      <c r="H37" s="411" t="str">
        <f>B37</f>
        <v>jan</v>
      </c>
      <c r="I37" s="416"/>
      <c r="J37" s="425" t="str">
        <f>H37</f>
        <v>jan</v>
      </c>
      <c r="K37" s="416"/>
      <c r="L37" s="131" t="str">
        <f>F37</f>
        <v>2026 / 2025</v>
      </c>
      <c r="N37" s="411" t="str">
        <f>B37</f>
        <v>jan</v>
      </c>
      <c r="O37" s="412"/>
      <c r="P37" s="131" t="str">
        <f>L37</f>
        <v>2026 / 2025</v>
      </c>
    </row>
    <row r="38" spans="1:17" ht="19.5" customHeight="1" thickBot="1">
      <c r="A38" s="465"/>
      <c r="B38" s="99">
        <f>B6</f>
        <v>2025</v>
      </c>
      <c r="C38" s="134">
        <f>C6</f>
        <v>2026</v>
      </c>
      <c r="D38" s="99">
        <f>B38</f>
        <v>2025</v>
      </c>
      <c r="E38" s="134">
        <f>C38</f>
        <v>2026</v>
      </c>
      <c r="F38" s="131" t="str">
        <f>F6</f>
        <v>HL</v>
      </c>
      <c r="H38" s="25">
        <f>B38</f>
        <v>2025</v>
      </c>
      <c r="I38" s="134">
        <f>C38</f>
        <v>2026</v>
      </c>
      <c r="J38" s="99">
        <f>B38</f>
        <v>2025</v>
      </c>
      <c r="K38" s="134">
        <f>C38</f>
        <v>2026</v>
      </c>
      <c r="L38" s="260">
        <f>L6</f>
        <v>1000</v>
      </c>
      <c r="N38" s="25">
        <f>B38</f>
        <v>2025</v>
      </c>
      <c r="O38" s="134">
        <f>C38</f>
        <v>2026</v>
      </c>
      <c r="P38" s="132"/>
    </row>
    <row r="39" spans="1:17" ht="20.100000000000001" customHeight="1">
      <c r="A39" s="38" t="s">
        <v>174</v>
      </c>
      <c r="B39" s="19">
        <v>25797.000000000004</v>
      </c>
      <c r="C39" s="147">
        <v>21161.800000000003</v>
      </c>
      <c r="D39" s="247">
        <f>B39/$B$62</f>
        <v>0.22717955921159524</v>
      </c>
      <c r="E39" s="246">
        <f>C39/$C$62</f>
        <v>0.23417266839854126</v>
      </c>
      <c r="F39" s="52">
        <f>(C39-B39)/B39</f>
        <v>-0.17967980772958095</v>
      </c>
      <c r="H39" s="39">
        <v>7832.0239999999994</v>
      </c>
      <c r="I39" s="147">
        <v>6447.52</v>
      </c>
      <c r="J39" s="250">
        <f>H39/$H$62</f>
        <v>0.25659082910755865</v>
      </c>
      <c r="K39" s="246">
        <f>I39/$I$62</f>
        <v>0.24759843701835346</v>
      </c>
      <c r="L39" s="52">
        <f>(I39-H39)/H39</f>
        <v>-0.17677473919896047</v>
      </c>
      <c r="N39" s="40">
        <f t="shared" ref="N39:N62" si="9">(H39/B39)*10</f>
        <v>3.0360212427801674</v>
      </c>
      <c r="O39" s="149">
        <f t="shared" ref="O39:O62" si="10">(I39/C39)*10</f>
        <v>3.0467729588220283</v>
      </c>
      <c r="P39" s="52">
        <f>(O39-N39)/N39</f>
        <v>3.5413836670046589E-3</v>
      </c>
    </row>
    <row r="40" spans="1:17" ht="20.100000000000001" customHeight="1">
      <c r="A40" s="38" t="s">
        <v>180</v>
      </c>
      <c r="B40" s="19">
        <v>15422.199999999999</v>
      </c>
      <c r="C40" s="140">
        <v>13456.289999999997</v>
      </c>
      <c r="D40" s="247">
        <f t="shared" ref="D40:D61" si="11">B40/$B$62</f>
        <v>0.13581457526352148</v>
      </c>
      <c r="E40" s="215">
        <f t="shared" ref="E40:E61" si="12">C40/$C$62</f>
        <v>0.14890488219549403</v>
      </c>
      <c r="F40" s="52">
        <f t="shared" ref="F40:F62" si="13">(C40-B40)/B40</f>
        <v>-0.127472734110568</v>
      </c>
      <c r="H40" s="19">
        <v>3357.6670000000004</v>
      </c>
      <c r="I40" s="140">
        <v>3207.5189999999998</v>
      </c>
      <c r="J40" s="247">
        <f t="shared" ref="J40:J62" si="14">H40/$H$62</f>
        <v>0.11000305405053525</v>
      </c>
      <c r="K40" s="215">
        <f t="shared" ref="K40:K62" si="15">I40/$I$62</f>
        <v>0.12317552967756161</v>
      </c>
      <c r="L40" s="52">
        <f t="shared" ref="L40:L62" si="16">(I40-H40)/H40</f>
        <v>-4.4717954460642043E-2</v>
      </c>
      <c r="N40" s="40">
        <f t="shared" si="9"/>
        <v>2.1771647365486122</v>
      </c>
      <c r="O40" s="143">
        <f t="shared" si="10"/>
        <v>2.3836577541060726</v>
      </c>
      <c r="P40" s="52">
        <f t="shared" ref="P40:P62" si="17">(O40-N40)/N40</f>
        <v>9.4844921053060513E-2</v>
      </c>
    </row>
    <row r="41" spans="1:17" ht="20.100000000000001" customHeight="1">
      <c r="A41" s="38" t="s">
        <v>181</v>
      </c>
      <c r="B41" s="19">
        <v>12961.25</v>
      </c>
      <c r="C41" s="140">
        <v>13381.25</v>
      </c>
      <c r="D41" s="247">
        <f t="shared" si="11"/>
        <v>0.1141423832938438</v>
      </c>
      <c r="E41" s="215">
        <f t="shared" si="12"/>
        <v>0.14807450306722394</v>
      </c>
      <c r="F41" s="52">
        <f t="shared" si="13"/>
        <v>3.2404281994406404E-2</v>
      </c>
      <c r="H41" s="19">
        <v>2847.3319999999994</v>
      </c>
      <c r="I41" s="140">
        <v>3119.7629999999999</v>
      </c>
      <c r="J41" s="247">
        <f t="shared" si="14"/>
        <v>9.3283585267931138E-2</v>
      </c>
      <c r="K41" s="215">
        <f t="shared" si="15"/>
        <v>0.11980551323108565</v>
      </c>
      <c r="L41" s="52">
        <f t="shared" si="16"/>
        <v>9.5679393902783572E-2</v>
      </c>
      <c r="N41" s="40">
        <f t="shared" si="9"/>
        <v>2.1968035490404083</v>
      </c>
      <c r="O41" s="143">
        <f t="shared" si="10"/>
        <v>2.3314436244745447</v>
      </c>
      <c r="P41" s="52">
        <f t="shared" si="17"/>
        <v>6.1289083174027488E-2</v>
      </c>
    </row>
    <row r="42" spans="1:17" ht="20.100000000000001" customHeight="1">
      <c r="A42" s="38" t="s">
        <v>182</v>
      </c>
      <c r="B42" s="19">
        <v>11868.74</v>
      </c>
      <c r="C42" s="140">
        <v>8560.2999999999993</v>
      </c>
      <c r="D42" s="247">
        <f t="shared" si="11"/>
        <v>0.10452126687587815</v>
      </c>
      <c r="E42" s="215">
        <f t="shared" si="12"/>
        <v>9.4726738429246671E-2</v>
      </c>
      <c r="F42" s="52">
        <f t="shared" si="13"/>
        <v>-0.27875242022320823</v>
      </c>
      <c r="H42" s="19">
        <v>4541.0259999999998</v>
      </c>
      <c r="I42" s="140">
        <v>3020.6699999999996</v>
      </c>
      <c r="J42" s="247">
        <f t="shared" si="14"/>
        <v>0.14877196831099862</v>
      </c>
      <c r="K42" s="215">
        <f t="shared" si="15"/>
        <v>0.11600013194968448</v>
      </c>
      <c r="L42" s="52">
        <f t="shared" si="16"/>
        <v>-0.33480451334125816</v>
      </c>
      <c r="N42" s="40">
        <f t="shared" si="9"/>
        <v>3.8260388213070637</v>
      </c>
      <c r="O42" s="143">
        <f t="shared" si="10"/>
        <v>3.5286964241907408</v>
      </c>
      <c r="P42" s="52">
        <f t="shared" si="17"/>
        <v>-7.7715467877752437E-2</v>
      </c>
    </row>
    <row r="43" spans="1:17" ht="20.100000000000001" customHeight="1">
      <c r="A43" s="38" t="s">
        <v>185</v>
      </c>
      <c r="B43" s="19">
        <v>7312.56</v>
      </c>
      <c r="C43" s="140">
        <v>6442.46</v>
      </c>
      <c r="D43" s="247">
        <f t="shared" si="11"/>
        <v>6.4397571714088567E-2</v>
      </c>
      <c r="E43" s="215">
        <f t="shared" si="12"/>
        <v>7.1291102328292763E-2</v>
      </c>
      <c r="F43" s="52">
        <f t="shared" si="13"/>
        <v>-0.11898705788396954</v>
      </c>
      <c r="H43" s="19">
        <v>2542.6460000000002</v>
      </c>
      <c r="I43" s="140">
        <v>2461.2069999999999</v>
      </c>
      <c r="J43" s="247">
        <f t="shared" si="14"/>
        <v>8.3301538052873395E-2</v>
      </c>
      <c r="K43" s="215">
        <f t="shared" si="15"/>
        <v>9.4515566664179498E-2</v>
      </c>
      <c r="L43" s="52">
        <f t="shared" si="16"/>
        <v>-3.2029232539645826E-2</v>
      </c>
      <c r="N43" s="40">
        <f t="shared" si="9"/>
        <v>3.4770942050390015</v>
      </c>
      <c r="O43" s="143">
        <f t="shared" si="10"/>
        <v>3.8202906964109977</v>
      </c>
      <c r="P43" s="52">
        <f t="shared" si="17"/>
        <v>9.8702097537258629E-2</v>
      </c>
    </row>
    <row r="44" spans="1:17" ht="20.100000000000001" customHeight="1">
      <c r="A44" s="38" t="s">
        <v>186</v>
      </c>
      <c r="B44" s="19">
        <v>12339.089999999998</v>
      </c>
      <c r="C44" s="140">
        <v>7431.5199999999995</v>
      </c>
      <c r="D44" s="247">
        <f t="shared" si="11"/>
        <v>0.10866337276707377</v>
      </c>
      <c r="E44" s="215">
        <f t="shared" si="12"/>
        <v>8.2235862197786905E-2</v>
      </c>
      <c r="F44" s="52">
        <f t="shared" si="13"/>
        <v>-0.39772544004460614</v>
      </c>
      <c r="H44" s="19">
        <v>1715.2140000000004</v>
      </c>
      <c r="I44" s="140">
        <v>1672.1659999999999</v>
      </c>
      <c r="J44" s="247">
        <f t="shared" si="14"/>
        <v>5.6193415949298955E-2</v>
      </c>
      <c r="K44" s="215">
        <f t="shared" si="15"/>
        <v>6.4214719463488598E-2</v>
      </c>
      <c r="L44" s="52">
        <f t="shared" si="16"/>
        <v>-2.5097742905550238E-2</v>
      </c>
      <c r="N44" s="40">
        <f t="shared" si="9"/>
        <v>1.390065231714819</v>
      </c>
      <c r="O44" s="143">
        <f t="shared" si="10"/>
        <v>2.2500995758606583</v>
      </c>
      <c r="P44" s="52">
        <f t="shared" si="17"/>
        <v>0.6187007088040607</v>
      </c>
    </row>
    <row r="45" spans="1:17" ht="20.100000000000001" customHeight="1">
      <c r="A45" s="38" t="s">
        <v>187</v>
      </c>
      <c r="B45" s="19">
        <v>9303.26</v>
      </c>
      <c r="C45" s="140">
        <v>5800.05</v>
      </c>
      <c r="D45" s="247">
        <f t="shared" si="11"/>
        <v>8.1928538435898174E-2</v>
      </c>
      <c r="E45" s="215">
        <f t="shared" si="12"/>
        <v>6.4182308940872665E-2</v>
      </c>
      <c r="F45" s="52">
        <f t="shared" si="13"/>
        <v>-0.37655724982425515</v>
      </c>
      <c r="H45" s="19">
        <v>2266.0680000000002</v>
      </c>
      <c r="I45" s="140">
        <v>1494.7539999999997</v>
      </c>
      <c r="J45" s="247">
        <f t="shared" si="14"/>
        <v>7.4240358167200107E-2</v>
      </c>
      <c r="K45" s="215">
        <f t="shared" si="15"/>
        <v>5.7401722542455368E-2</v>
      </c>
      <c r="L45" s="52">
        <f t="shared" si="16"/>
        <v>-0.34037548740814505</v>
      </c>
      <c r="N45" s="40">
        <f t="shared" si="9"/>
        <v>2.4357784260571029</v>
      </c>
      <c r="O45" s="143">
        <f t="shared" si="10"/>
        <v>2.5771398522426523</v>
      </c>
      <c r="P45" s="52">
        <f t="shared" si="17"/>
        <v>5.8035420904181775E-2</v>
      </c>
    </row>
    <row r="46" spans="1:17" ht="20.100000000000001" customHeight="1">
      <c r="A46" s="38" t="s">
        <v>188</v>
      </c>
      <c r="B46" s="19">
        <v>3181.0000000000005</v>
      </c>
      <c r="C46" s="140">
        <v>2871.3800000000006</v>
      </c>
      <c r="D46" s="247">
        <f t="shared" si="11"/>
        <v>2.8013264249799764E-2</v>
      </c>
      <c r="E46" s="215">
        <f t="shared" si="12"/>
        <v>3.1774174058265527E-2</v>
      </c>
      <c r="F46" s="52">
        <f t="shared" si="13"/>
        <v>-9.7334171644137019E-2</v>
      </c>
      <c r="H46" s="19">
        <v>1111.0269999999998</v>
      </c>
      <c r="I46" s="140">
        <v>1117.5610000000001</v>
      </c>
      <c r="J46" s="247">
        <f t="shared" si="14"/>
        <v>3.6399191204072347E-2</v>
      </c>
      <c r="K46" s="215">
        <f t="shared" si="15"/>
        <v>4.2916711677151546E-2</v>
      </c>
      <c r="L46" s="52">
        <f t="shared" si="16"/>
        <v>5.8810451951215714E-3</v>
      </c>
      <c r="N46" s="40">
        <f t="shared" si="9"/>
        <v>3.4926972650110018</v>
      </c>
      <c r="O46" s="143">
        <f t="shared" si="10"/>
        <v>3.892069318585488</v>
      </c>
      <c r="P46" s="52">
        <f t="shared" si="17"/>
        <v>0.11434488112534089</v>
      </c>
    </row>
    <row r="47" spans="1:17" ht="20.100000000000001" customHeight="1">
      <c r="A47" s="38" t="s">
        <v>190</v>
      </c>
      <c r="B47" s="19">
        <v>5199.9399999999996</v>
      </c>
      <c r="C47" s="140">
        <v>3585.5399999999995</v>
      </c>
      <c r="D47" s="247">
        <f t="shared" si="11"/>
        <v>4.5792924647313341E-2</v>
      </c>
      <c r="E47" s="215">
        <f t="shared" si="12"/>
        <v>3.9676940026354343E-2</v>
      </c>
      <c r="F47" s="52">
        <f t="shared" si="13"/>
        <v>-0.31046512075139332</v>
      </c>
      <c r="H47" s="19">
        <v>1203.0720000000003</v>
      </c>
      <c r="I47" s="140">
        <v>785.63100000000009</v>
      </c>
      <c r="J47" s="247">
        <f t="shared" si="14"/>
        <v>3.9414746680562891E-2</v>
      </c>
      <c r="K47" s="215">
        <f t="shared" si="15"/>
        <v>3.0169895971344961E-2</v>
      </c>
      <c r="L47" s="52">
        <f t="shared" si="16"/>
        <v>-0.34697923316310259</v>
      </c>
      <c r="N47" s="40">
        <f t="shared" si="9"/>
        <v>2.3136266956926437</v>
      </c>
      <c r="O47" s="143">
        <f t="shared" si="10"/>
        <v>2.1911092889773931</v>
      </c>
      <c r="P47" s="52">
        <f t="shared" si="17"/>
        <v>-5.2954699625201135E-2</v>
      </c>
    </row>
    <row r="48" spans="1:17" ht="20.100000000000001" customHeight="1">
      <c r="A48" s="38" t="s">
        <v>191</v>
      </c>
      <c r="B48" s="19">
        <v>4196.0499999999984</v>
      </c>
      <c r="C48" s="140">
        <v>2545.69</v>
      </c>
      <c r="D48" s="247">
        <f t="shared" si="11"/>
        <v>3.695223434623459E-2</v>
      </c>
      <c r="E48" s="215">
        <f t="shared" si="12"/>
        <v>2.8170147162126208E-2</v>
      </c>
      <c r="F48" s="52">
        <f t="shared" si="13"/>
        <v>-0.39331275842756852</v>
      </c>
      <c r="H48" s="19">
        <v>911.00400000000002</v>
      </c>
      <c r="I48" s="140">
        <v>708.11199999999985</v>
      </c>
      <c r="J48" s="247">
        <f t="shared" si="14"/>
        <v>2.9846087254112395E-2</v>
      </c>
      <c r="K48" s="215">
        <f t="shared" si="15"/>
        <v>2.7193002027747142E-2</v>
      </c>
      <c r="L48" s="52">
        <f t="shared" si="16"/>
        <v>-0.22271252376498912</v>
      </c>
      <c r="N48" s="40">
        <f t="shared" si="9"/>
        <v>2.1710990097830112</v>
      </c>
      <c r="O48" s="143">
        <f t="shared" si="10"/>
        <v>2.781611272385875</v>
      </c>
      <c r="P48" s="52">
        <f t="shared" si="17"/>
        <v>0.28119964121943986</v>
      </c>
    </row>
    <row r="49" spans="1:16" ht="20.100000000000001" customHeight="1">
      <c r="A49" s="38" t="s">
        <v>193</v>
      </c>
      <c r="B49" s="19">
        <v>1190.3500000000001</v>
      </c>
      <c r="C49" s="140">
        <v>1434.3000000000002</v>
      </c>
      <c r="D49" s="247">
        <f t="shared" si="11"/>
        <v>1.0482737849653928E-2</v>
      </c>
      <c r="E49" s="215">
        <f t="shared" si="12"/>
        <v>1.5871705539416671E-2</v>
      </c>
      <c r="F49" s="52">
        <f t="shared" si="13"/>
        <v>0.20493972361070276</v>
      </c>
      <c r="H49" s="19">
        <v>410.63700000000006</v>
      </c>
      <c r="I49" s="140">
        <v>508.94400000000002</v>
      </c>
      <c r="J49" s="247">
        <f t="shared" si="14"/>
        <v>1.3453187616922596E-2</v>
      </c>
      <c r="K49" s="215">
        <f t="shared" si="15"/>
        <v>1.954452858306277E-2</v>
      </c>
      <c r="L49" s="52">
        <f t="shared" si="16"/>
        <v>0.23940122297795852</v>
      </c>
      <c r="N49" s="40">
        <f t="shared" si="9"/>
        <v>3.4497164699458143</v>
      </c>
      <c r="O49" s="143">
        <f t="shared" si="10"/>
        <v>3.5483790002091609</v>
      </c>
      <c r="P49" s="52">
        <f t="shared" si="17"/>
        <v>2.8600185297227142E-2</v>
      </c>
    </row>
    <row r="50" spans="1:16" ht="20.100000000000001" customHeight="1">
      <c r="A50" s="38" t="s">
        <v>196</v>
      </c>
      <c r="B50" s="19">
        <v>1411.3399999999997</v>
      </c>
      <c r="C50" s="140">
        <v>843.36</v>
      </c>
      <c r="D50" s="247">
        <f t="shared" si="11"/>
        <v>1.2428871539236839E-2</v>
      </c>
      <c r="E50" s="215">
        <f t="shared" si="12"/>
        <v>9.3324699042895091E-3</v>
      </c>
      <c r="F50" s="52">
        <f t="shared" si="13"/>
        <v>-0.4024402341037594</v>
      </c>
      <c r="H50" s="19">
        <v>558.14499999999987</v>
      </c>
      <c r="I50" s="140">
        <v>419.27499999999998</v>
      </c>
      <c r="J50" s="247">
        <f t="shared" si="14"/>
        <v>1.8285808152814432E-2</v>
      </c>
      <c r="K50" s="215">
        <f t="shared" si="15"/>
        <v>1.6101048880944942E-2</v>
      </c>
      <c r="L50" s="52">
        <f t="shared" si="16"/>
        <v>-0.24880631377151086</v>
      </c>
      <c r="N50" s="40">
        <f t="shared" si="9"/>
        <v>3.9547167939688519</v>
      </c>
      <c r="O50" s="143">
        <f t="shared" si="10"/>
        <v>4.9714831151584136</v>
      </c>
      <c r="P50" s="52">
        <f t="shared" si="17"/>
        <v>0.25710218307924931</v>
      </c>
    </row>
    <row r="51" spans="1:16" ht="20.100000000000001" customHeight="1">
      <c r="A51" s="38" t="s">
        <v>199</v>
      </c>
      <c r="B51" s="19">
        <v>710.87</v>
      </c>
      <c r="C51" s="140">
        <v>653.36000000000013</v>
      </c>
      <c r="D51" s="247">
        <f t="shared" si="11"/>
        <v>6.2602292226517304E-3</v>
      </c>
      <c r="E51" s="215">
        <f t="shared" si="12"/>
        <v>7.2299641157590995E-3</v>
      </c>
      <c r="F51" s="52">
        <f t="shared" si="13"/>
        <v>-8.0900867950539301E-2</v>
      </c>
      <c r="H51" s="19">
        <v>306.00400000000002</v>
      </c>
      <c r="I51" s="140">
        <v>331.30099999999999</v>
      </c>
      <c r="J51" s="247">
        <f t="shared" si="14"/>
        <v>1.0025227204389234E-2</v>
      </c>
      <c r="K51" s="215">
        <f t="shared" si="15"/>
        <v>1.2722660772299662E-2</v>
      </c>
      <c r="L51" s="52">
        <f t="shared" si="16"/>
        <v>8.2668854001908362E-2</v>
      </c>
      <c r="N51" s="40">
        <f t="shared" si="9"/>
        <v>4.3046407922686285</v>
      </c>
      <c r="O51" s="143">
        <f t="shared" si="10"/>
        <v>5.0707267050324472</v>
      </c>
      <c r="P51" s="52">
        <f t="shared" si="17"/>
        <v>0.17796744251918792</v>
      </c>
    </row>
    <row r="52" spans="1:16" ht="20.100000000000001" customHeight="1">
      <c r="A52" s="38" t="s">
        <v>200</v>
      </c>
      <c r="B52" s="19">
        <v>720.94</v>
      </c>
      <c r="C52" s="140">
        <v>761.15</v>
      </c>
      <c r="D52" s="247">
        <f t="shared" si="11"/>
        <v>6.3489100057373907E-3</v>
      </c>
      <c r="E52" s="215">
        <f t="shared" si="12"/>
        <v>8.422748847052219E-3</v>
      </c>
      <c r="F52" s="52">
        <f t="shared" si="13"/>
        <v>5.5774405637084808E-2</v>
      </c>
      <c r="H52" s="19">
        <v>250.73599999999999</v>
      </c>
      <c r="I52" s="140">
        <v>213.09799999999998</v>
      </c>
      <c r="J52" s="247">
        <f t="shared" si="14"/>
        <v>8.2145506866568366E-3</v>
      </c>
      <c r="K52" s="215">
        <f t="shared" si="15"/>
        <v>8.1834149768805799E-3</v>
      </c>
      <c r="L52" s="52">
        <f t="shared" si="16"/>
        <v>-0.15011007593644313</v>
      </c>
      <c r="N52" s="40">
        <f t="shared" ref="N52" si="18">(H52/B52)*10</f>
        <v>3.4779038477543205</v>
      </c>
      <c r="O52" s="143">
        <f t="shared" ref="O52" si="19">(I52/C52)*10</f>
        <v>2.7996846876436972</v>
      </c>
      <c r="P52" s="52">
        <f t="shared" ref="P52" si="20">(O52-N52)/N52</f>
        <v>-0.19500802489078267</v>
      </c>
    </row>
    <row r="53" spans="1:16" ht="20.100000000000001" customHeight="1">
      <c r="A53" s="38" t="s">
        <v>201</v>
      </c>
      <c r="B53" s="19">
        <v>349.09999999999997</v>
      </c>
      <c r="C53" s="140">
        <v>381.24999999999994</v>
      </c>
      <c r="D53" s="247">
        <f t="shared" si="11"/>
        <v>3.0743258565247076E-3</v>
      </c>
      <c r="E53" s="215">
        <f t="shared" si="12"/>
        <v>4.2188438519853615E-3</v>
      </c>
      <c r="F53" s="52">
        <f t="shared" si="13"/>
        <v>9.2093955886565396E-2</v>
      </c>
      <c r="H53" s="19">
        <v>159.56499999999997</v>
      </c>
      <c r="I53" s="140">
        <v>146.31700000000001</v>
      </c>
      <c r="J53" s="247">
        <f t="shared" si="14"/>
        <v>5.2276289815439267E-3</v>
      </c>
      <c r="K53" s="215">
        <f t="shared" si="15"/>
        <v>5.6188829983023587E-3</v>
      </c>
      <c r="L53" s="52">
        <f t="shared" si="16"/>
        <v>-8.3025726193087235E-2</v>
      </c>
      <c r="N53" s="40">
        <f t="shared" si="9"/>
        <v>4.5707533657977653</v>
      </c>
      <c r="O53" s="143">
        <f t="shared" si="10"/>
        <v>3.8378229508196728</v>
      </c>
      <c r="P53" s="52">
        <f t="shared" si="17"/>
        <v>-0.16035221249575538</v>
      </c>
    </row>
    <row r="54" spans="1:16" ht="20.100000000000001" customHeight="1">
      <c r="A54" s="38" t="s">
        <v>202</v>
      </c>
      <c r="B54" s="19">
        <v>445.09999999999997</v>
      </c>
      <c r="C54" s="140">
        <v>432.79999999999995</v>
      </c>
      <c r="D54" s="247">
        <f t="shared" si="11"/>
        <v>3.9197434509858128E-3</v>
      </c>
      <c r="E54" s="215">
        <f t="shared" si="12"/>
        <v>4.7892868698734808E-3</v>
      </c>
      <c r="F54" s="52">
        <f t="shared" si="13"/>
        <v>-2.7634239496742333E-2</v>
      </c>
      <c r="H54" s="19">
        <v>148.36199999999999</v>
      </c>
      <c r="I54" s="140">
        <v>137.74799999999999</v>
      </c>
      <c r="J54" s="247">
        <f t="shared" si="14"/>
        <v>4.8605990722264915E-3</v>
      </c>
      <c r="K54" s="215">
        <f t="shared" si="15"/>
        <v>5.2898152316556051E-3</v>
      </c>
      <c r="L54" s="52">
        <f t="shared" si="16"/>
        <v>-7.1541230234157024E-2</v>
      </c>
      <c r="N54" s="40">
        <f t="shared" ref="N54" si="21">(H54/B54)*10</f>
        <v>3.3332284879802292</v>
      </c>
      <c r="O54" s="143">
        <f t="shared" ref="O54" si="22">(I54/C54)*10</f>
        <v>3.1827171903881704</v>
      </c>
      <c r="P54" s="52">
        <f t="shared" ref="P54" si="23">(O54-N54)/N54</f>
        <v>-4.5154809559203424E-2</v>
      </c>
    </row>
    <row r="55" spans="1:16" ht="20.100000000000001" customHeight="1">
      <c r="A55" s="38" t="s">
        <v>203</v>
      </c>
      <c r="B55" s="19">
        <v>221.41</v>
      </c>
      <c r="C55" s="140">
        <v>206.48999999999998</v>
      </c>
      <c r="D55" s="247">
        <f t="shared" si="11"/>
        <v>1.949832391558681E-3</v>
      </c>
      <c r="E55" s="215">
        <f t="shared" si="12"/>
        <v>2.2849811593349703E-3</v>
      </c>
      <c r="F55" s="52">
        <f t="shared" si="13"/>
        <v>-6.7386296915225227E-2</v>
      </c>
      <c r="H55" s="19">
        <v>81.900000000000006</v>
      </c>
      <c r="I55" s="140">
        <v>74.011999999999986</v>
      </c>
      <c r="J55" s="247">
        <f t="shared" si="14"/>
        <v>2.6831875009459953E-3</v>
      </c>
      <c r="K55" s="215">
        <f t="shared" si="15"/>
        <v>2.8422177086077083E-3</v>
      </c>
      <c r="L55" s="52">
        <f t="shared" si="16"/>
        <v>-9.6312576312576545E-2</v>
      </c>
      <c r="N55" s="40">
        <f t="shared" ref="N55" si="24">(H55/B55)*10</f>
        <v>3.6990199177995575</v>
      </c>
      <c r="O55" s="143">
        <f t="shared" ref="O55" si="25">(I55/C55)*10</f>
        <v>3.584289796116034</v>
      </c>
      <c r="P55" s="52">
        <f t="shared" ref="P55" si="26">(O55-N55)/N55</f>
        <v>-3.1016356827776474E-2</v>
      </c>
    </row>
    <row r="56" spans="1:16" ht="20.100000000000001" customHeight="1">
      <c r="A56" s="38" t="s">
        <v>204</v>
      </c>
      <c r="B56" s="19">
        <v>409.42</v>
      </c>
      <c r="C56" s="140">
        <v>210.36</v>
      </c>
      <c r="D56" s="247">
        <f t="shared" si="11"/>
        <v>3.6055299117111026E-3</v>
      </c>
      <c r="E56" s="215">
        <f t="shared" si="12"/>
        <v>2.3278058825013533E-3</v>
      </c>
      <c r="F56" s="52">
        <f t="shared" si="13"/>
        <v>-0.48619999023008159</v>
      </c>
      <c r="H56" s="19">
        <v>94.012999999999991</v>
      </c>
      <c r="I56" s="140">
        <v>70.121999999999986</v>
      </c>
      <c r="J56" s="247">
        <f t="shared" si="14"/>
        <v>3.0800306047183857E-3</v>
      </c>
      <c r="K56" s="215">
        <f t="shared" si="15"/>
        <v>2.6928334616412165E-3</v>
      </c>
      <c r="L56" s="52">
        <f t="shared" si="16"/>
        <v>-0.25412442960016174</v>
      </c>
      <c r="N56" s="40">
        <f t="shared" ref="N56" si="27">(H56/B56)*10</f>
        <v>2.2962483513262661</v>
      </c>
      <c r="O56" s="143">
        <f t="shared" ref="O56" si="28">(I56/C56)*10</f>
        <v>3.3334284084426691</v>
      </c>
      <c r="P56" s="52">
        <f t="shared" ref="P56" si="29">(O56-N56)/N56</f>
        <v>0.45168461700466717</v>
      </c>
    </row>
    <row r="57" spans="1:16" ht="20.100000000000001" customHeight="1">
      <c r="A57" s="38" t="s">
        <v>205</v>
      </c>
      <c r="B57" s="19">
        <v>16.260000000000002</v>
      </c>
      <c r="C57" s="140">
        <v>68.81</v>
      </c>
      <c r="D57" s="247">
        <f t="shared" si="11"/>
        <v>1.4319260506184977E-4</v>
      </c>
      <c r="E57" s="215">
        <f t="shared" si="12"/>
        <v>7.6143907004619751E-4</v>
      </c>
      <c r="F57" s="52">
        <f t="shared" si="13"/>
        <v>3.2318573185731854</v>
      </c>
      <c r="H57" s="19">
        <v>12.357999999999999</v>
      </c>
      <c r="I57" s="140">
        <v>40.564999999999998</v>
      </c>
      <c r="J57" s="247">
        <f t="shared" si="14"/>
        <v>4.0486973304872527E-4</v>
      </c>
      <c r="K57" s="215">
        <f t="shared" si="15"/>
        <v>1.5577819995361794E-3</v>
      </c>
      <c r="L57" s="52">
        <f t="shared" ref="L57:L58" si="30">(I57-H57)/H57</f>
        <v>2.2824890759022498</v>
      </c>
      <c r="N57" s="40">
        <f t="shared" ref="N57:N58" si="31">(H57/B57)*10</f>
        <v>7.6002460024600227</v>
      </c>
      <c r="O57" s="143">
        <f t="shared" ref="O57:O58" si="32">(I57/C57)*10</f>
        <v>5.8952187182095619</v>
      </c>
      <c r="P57" s="52">
        <f t="shared" ref="P57:P58" si="33">(O57-N57)/N57</f>
        <v>-0.22433843374261611</v>
      </c>
    </row>
    <row r="58" spans="1:16" ht="20.100000000000001" customHeight="1">
      <c r="A58" s="38" t="s">
        <v>206</v>
      </c>
      <c r="B58" s="19">
        <v>200.26</v>
      </c>
      <c r="C58" s="140">
        <v>69.040000000000006</v>
      </c>
      <c r="D58" s="247">
        <f t="shared" si="11"/>
        <v>1.7635763277789687E-3</v>
      </c>
      <c r="E58" s="215">
        <f t="shared" si="12"/>
        <v>7.6398420863231324E-4</v>
      </c>
      <c r="F58" s="52">
        <f t="shared" si="13"/>
        <v>-0.65524817736941965</v>
      </c>
      <c r="H58" s="19">
        <v>61.111000000000004</v>
      </c>
      <c r="I58" s="140">
        <v>25.083000000000002</v>
      </c>
      <c r="J58" s="247">
        <f t="shared" si="14"/>
        <v>2.0021034355349292E-3</v>
      </c>
      <c r="K58" s="215">
        <f t="shared" si="15"/>
        <v>9.6324037703355095E-4</v>
      </c>
      <c r="L58" s="52">
        <f t="shared" si="30"/>
        <v>-0.58955016281847794</v>
      </c>
      <c r="N58" s="40">
        <f t="shared" si="31"/>
        <v>3.0515829421751728</v>
      </c>
      <c r="O58" s="143">
        <f t="shared" si="32"/>
        <v>3.6331112398609502</v>
      </c>
      <c r="P58" s="52">
        <f t="shared" si="33"/>
        <v>0.19056611231129217</v>
      </c>
    </row>
    <row r="59" spans="1:16" ht="20.100000000000001" customHeight="1">
      <c r="A59" s="38" t="s">
        <v>207</v>
      </c>
      <c r="B59" s="19">
        <v>58.72</v>
      </c>
      <c r="C59" s="140">
        <v>40.44</v>
      </c>
      <c r="D59" s="247">
        <f t="shared" si="11"/>
        <v>5.1711376194537619E-4</v>
      </c>
      <c r="E59" s="215">
        <f t="shared" si="12"/>
        <v>4.4750175835878831E-4</v>
      </c>
      <c r="F59" s="52">
        <f t="shared" si="13"/>
        <v>-0.31130790190735697</v>
      </c>
      <c r="H59" s="19">
        <v>14.740000000000002</v>
      </c>
      <c r="I59" s="140">
        <v>14.568000000000001</v>
      </c>
      <c r="J59" s="247">
        <f t="shared" si="14"/>
        <v>4.8290822666598252E-4</v>
      </c>
      <c r="K59" s="215">
        <f t="shared" si="15"/>
        <v>5.5944208478350959E-4</v>
      </c>
      <c r="L59" s="52">
        <f t="shared" si="16"/>
        <v>-1.1668928086838573E-2</v>
      </c>
      <c r="N59" s="40">
        <f t="shared" si="9"/>
        <v>2.5102179836512266</v>
      </c>
      <c r="O59" s="143">
        <f t="shared" si="10"/>
        <v>3.6023738872403568</v>
      </c>
      <c r="P59" s="52">
        <f t="shared" si="17"/>
        <v>0.43508408859398717</v>
      </c>
    </row>
    <row r="60" spans="1:16" ht="20.100000000000001" customHeight="1">
      <c r="A60" s="38" t="s">
        <v>208</v>
      </c>
      <c r="B60" s="19">
        <v>0.77</v>
      </c>
      <c r="C60" s="140">
        <v>23.21</v>
      </c>
      <c r="D60" s="247">
        <f t="shared" si="11"/>
        <v>6.7809536222401174E-6</v>
      </c>
      <c r="E60" s="215">
        <f t="shared" si="12"/>
        <v>2.5683768079889907E-4</v>
      </c>
      <c r="F60" s="52">
        <f t="shared" si="13"/>
        <v>29.142857142857142</v>
      </c>
      <c r="H60" s="19">
        <v>0.52</v>
      </c>
      <c r="I60" s="140">
        <v>14.081000000000001</v>
      </c>
      <c r="J60" s="247">
        <f t="shared" si="14"/>
        <v>1.7036111117117427E-5</v>
      </c>
      <c r="K60" s="215">
        <f t="shared" si="15"/>
        <v>5.4074025232266597E-4</v>
      </c>
      <c r="L60" s="52">
        <f t="shared" si="16"/>
        <v>26.078846153846158</v>
      </c>
      <c r="N60" s="40">
        <f t="shared" si="9"/>
        <v>6.7532467532467528</v>
      </c>
      <c r="O60" s="143">
        <f t="shared" si="10"/>
        <v>6.0667815596725552</v>
      </c>
      <c r="P60" s="52">
        <f t="shared" si="17"/>
        <v>-0.10164965366387159</v>
      </c>
    </row>
    <row r="61" spans="1:16" ht="20.100000000000001" customHeight="1" thickBot="1">
      <c r="A61" s="8" t="s">
        <v>17</v>
      </c>
      <c r="B61" s="196">
        <f>B62-SUM(B39:B60)</f>
        <v>237.72000000001572</v>
      </c>
      <c r="C61" s="142">
        <f>C62-SUM(C39:C60)</f>
        <v>7.5100000000093132</v>
      </c>
      <c r="D61" s="247">
        <f t="shared" si="11"/>
        <v>2.093465318284451E-3</v>
      </c>
      <c r="E61" s="215">
        <f t="shared" si="12"/>
        <v>8.3104307746752421E-5</v>
      </c>
      <c r="F61" s="52">
        <f t="shared" si="13"/>
        <v>-0.9684082113410365</v>
      </c>
      <c r="H61" s="19">
        <f>H62-SUM(H39:H60)</f>
        <v>98.227000000006228</v>
      </c>
      <c r="I61" s="140">
        <f>I62-SUM(I39:I60)</f>
        <v>10.211999999995896</v>
      </c>
      <c r="J61" s="247">
        <f t="shared" si="14"/>
        <v>3.2180886282715377E-3</v>
      </c>
      <c r="K61" s="215">
        <f t="shared" si="15"/>
        <v>3.9216244987691539E-4</v>
      </c>
      <c r="L61" s="52">
        <f t="shared" si="16"/>
        <v>-0.8960367312450217</v>
      </c>
      <c r="N61" s="40">
        <f t="shared" si="9"/>
        <v>4.1320461046609349</v>
      </c>
      <c r="O61" s="143">
        <f t="shared" si="10"/>
        <v>13.59786950730124</v>
      </c>
      <c r="P61" s="52">
        <f t="shared" si="17"/>
        <v>2.2908319904666326</v>
      </c>
    </row>
    <row r="62" spans="1:16" s="1" customFormat="1" ht="26.25" customHeight="1" thickBot="1">
      <c r="A62" s="12" t="s">
        <v>18</v>
      </c>
      <c r="B62" s="17">
        <v>113553.35000000002</v>
      </c>
      <c r="C62" s="145">
        <v>90368.360000000015</v>
      </c>
      <c r="D62" s="253">
        <f>SUM(D39:D61)</f>
        <v>1.0000000000000002</v>
      </c>
      <c r="E62" s="254">
        <f>SUM(E39:E61)</f>
        <v>0.99999999999999956</v>
      </c>
      <c r="F62" s="57">
        <f t="shared" si="13"/>
        <v>-0.20417706743129993</v>
      </c>
      <c r="H62" s="17">
        <v>30523.398000000008</v>
      </c>
      <c r="I62" s="145">
        <v>26040.228999999996</v>
      </c>
      <c r="J62" s="253">
        <f t="shared" si="14"/>
        <v>1</v>
      </c>
      <c r="K62" s="254">
        <f t="shared" si="15"/>
        <v>1</v>
      </c>
      <c r="L62" s="57">
        <f t="shared" si="16"/>
        <v>-0.14687647161695469</v>
      </c>
      <c r="N62" s="37">
        <f t="shared" si="9"/>
        <v>2.6880226783269716</v>
      </c>
      <c r="O62" s="150">
        <f t="shared" si="10"/>
        <v>2.8815648530082867</v>
      </c>
      <c r="P62" s="57">
        <f t="shared" si="17"/>
        <v>7.2001689659023246E-2</v>
      </c>
    </row>
    <row r="64" spans="1:16" ht="15.75" thickBot="1"/>
    <row r="65" spans="1:16">
      <c r="A65" s="463" t="s">
        <v>15</v>
      </c>
      <c r="B65" s="424" t="s">
        <v>1</v>
      </c>
      <c r="C65" s="414"/>
      <c r="D65" s="424" t="s">
        <v>100</v>
      </c>
      <c r="E65" s="414"/>
      <c r="F65" s="130" t="s">
        <v>0</v>
      </c>
      <c r="H65" s="466" t="s">
        <v>19</v>
      </c>
      <c r="I65" s="467"/>
      <c r="J65" s="424" t="s">
        <v>100</v>
      </c>
      <c r="K65" s="419"/>
      <c r="L65" s="130" t="s">
        <v>0</v>
      </c>
      <c r="N65" s="413" t="s">
        <v>22</v>
      </c>
      <c r="O65" s="414"/>
      <c r="P65" s="130" t="s">
        <v>0</v>
      </c>
    </row>
    <row r="66" spans="1:16">
      <c r="A66" s="464"/>
      <c r="B66" s="425" t="str">
        <f>B37</f>
        <v>jan</v>
      </c>
      <c r="C66" s="416"/>
      <c r="D66" s="425" t="str">
        <f>B66</f>
        <v>jan</v>
      </c>
      <c r="E66" s="416"/>
      <c r="F66" s="131" t="str">
        <f>F37</f>
        <v>2026 / 2025</v>
      </c>
      <c r="H66" s="411" t="str">
        <f>B66</f>
        <v>jan</v>
      </c>
      <c r="I66" s="416"/>
      <c r="J66" s="425" t="str">
        <f>B66</f>
        <v>jan</v>
      </c>
      <c r="K66" s="412"/>
      <c r="L66" s="131" t="str">
        <f>F66</f>
        <v>2026 / 2025</v>
      </c>
      <c r="N66" s="411" t="str">
        <f>B66</f>
        <v>jan</v>
      </c>
      <c r="O66" s="412"/>
      <c r="P66" s="131" t="str">
        <f>L66</f>
        <v>2026 / 2025</v>
      </c>
    </row>
    <row r="67" spans="1:16" ht="19.5" customHeight="1" thickBot="1">
      <c r="A67" s="465"/>
      <c r="B67" s="99">
        <f>B6</f>
        <v>2025</v>
      </c>
      <c r="C67" s="134">
        <f>C6</f>
        <v>2026</v>
      </c>
      <c r="D67" s="99">
        <f>B67</f>
        <v>2025</v>
      </c>
      <c r="E67" s="134">
        <f>C67</f>
        <v>2026</v>
      </c>
      <c r="F67" s="131" t="str">
        <f>F38</f>
        <v>HL</v>
      </c>
      <c r="H67" s="25">
        <f>B67</f>
        <v>2025</v>
      </c>
      <c r="I67" s="134">
        <f>C67</f>
        <v>2026</v>
      </c>
      <c r="J67" s="99">
        <f>B67</f>
        <v>2025</v>
      </c>
      <c r="K67" s="134">
        <f>C67</f>
        <v>2026</v>
      </c>
      <c r="L67" s="26">
        <v>1000</v>
      </c>
      <c r="N67" s="25">
        <f>B67</f>
        <v>2025</v>
      </c>
      <c r="O67" s="134">
        <f>C67</f>
        <v>2026</v>
      </c>
      <c r="P67" s="132"/>
    </row>
    <row r="68" spans="1:16" ht="20.100000000000001" customHeight="1">
      <c r="A68" s="38" t="s">
        <v>175</v>
      </c>
      <c r="B68" s="39">
        <v>15347.069999999998</v>
      </c>
      <c r="C68" s="147">
        <v>14376.11</v>
      </c>
      <c r="D68" s="247">
        <f>B68/$B$96</f>
        <v>0.11298414297939305</v>
      </c>
      <c r="E68" s="246">
        <f>C68/$C$96</f>
        <v>0.11579098791203209</v>
      </c>
      <c r="F68" s="61">
        <f>(C68-B68)/B68</f>
        <v>-6.3266799460743803E-2</v>
      </c>
      <c r="H68" s="19">
        <v>6186.8390000000018</v>
      </c>
      <c r="I68" s="147">
        <v>5611.5320000000011</v>
      </c>
      <c r="J68" s="245">
        <f>H68/$H$96</f>
        <v>0.16429950079482986</v>
      </c>
      <c r="K68" s="246">
        <f>I68/$I$96</f>
        <v>0.16635953893456565</v>
      </c>
      <c r="L68" s="58">
        <f>(I68-H68)/H68</f>
        <v>-9.2988842929321511E-2</v>
      </c>
      <c r="N68" s="41">
        <f t="shared" ref="N68:N96" si="34">(H68/B68)*10</f>
        <v>4.0312834958073447</v>
      </c>
      <c r="O68" s="149">
        <f t="shared" ref="O68:O96" si="35">(I68/C68)*10</f>
        <v>3.9033730265002156</v>
      </c>
      <c r="P68" s="61">
        <f>(O68-N68)/N68</f>
        <v>-3.1729465179057698E-2</v>
      </c>
    </row>
    <row r="69" spans="1:16" ht="20.100000000000001" customHeight="1">
      <c r="A69" s="38" t="s">
        <v>176</v>
      </c>
      <c r="B69" s="19">
        <v>18326.879999999997</v>
      </c>
      <c r="C69" s="140">
        <v>12907.539999999999</v>
      </c>
      <c r="D69" s="247">
        <f t="shared" ref="D69:D95" si="36">B69/$B$96</f>
        <v>0.13492131268614652</v>
      </c>
      <c r="E69" s="215">
        <f t="shared" ref="E69:E95" si="37">C69/$C$96</f>
        <v>0.1039625328488771</v>
      </c>
      <c r="F69" s="52">
        <f t="shared" ref="F69:F96" si="38">(C69-B69)/B69</f>
        <v>-0.29570445160332798</v>
      </c>
      <c r="H69" s="19">
        <v>5848.2940000000008</v>
      </c>
      <c r="I69" s="140">
        <v>4622.6710000000012</v>
      </c>
      <c r="J69" s="214">
        <f t="shared" ref="J69:J96" si="39">H69/$H$96</f>
        <v>0.15530900104260004</v>
      </c>
      <c r="K69" s="215">
        <f t="shared" ref="K69:K96" si="40">I69/$I$96</f>
        <v>0.13704375493291093</v>
      </c>
      <c r="L69" s="59">
        <f t="shared" ref="L69:L96" si="41">(I69-H69)/H69</f>
        <v>-0.20956932055741373</v>
      </c>
      <c r="N69" s="40">
        <f t="shared" si="34"/>
        <v>3.1911018132928253</v>
      </c>
      <c r="O69" s="143">
        <f t="shared" si="35"/>
        <v>3.5813725930735067</v>
      </c>
      <c r="P69" s="52">
        <f t="shared" ref="P69:P96" si="42">(O69-N69)/N69</f>
        <v>0.12229969540770307</v>
      </c>
    </row>
    <row r="70" spans="1:16" ht="20.100000000000001" customHeight="1">
      <c r="A70" s="38" t="s">
        <v>177</v>
      </c>
      <c r="B70" s="19">
        <v>13527.629999999997</v>
      </c>
      <c r="C70" s="140">
        <v>10860.649999999998</v>
      </c>
      <c r="D70" s="247">
        <f t="shared" si="36"/>
        <v>9.9589542635325615E-2</v>
      </c>
      <c r="E70" s="215">
        <f t="shared" si="37"/>
        <v>8.7476055265771555E-2</v>
      </c>
      <c r="F70" s="52">
        <f t="shared" si="38"/>
        <v>-0.1971505725688831</v>
      </c>
      <c r="H70" s="19">
        <v>4688.5800000000008</v>
      </c>
      <c r="I70" s="140">
        <v>4287.6170000000011</v>
      </c>
      <c r="J70" s="214">
        <f t="shared" si="39"/>
        <v>0.12451129784315113</v>
      </c>
      <c r="K70" s="215">
        <f t="shared" si="40"/>
        <v>0.12711074039103859</v>
      </c>
      <c r="L70" s="59">
        <f t="shared" si="41"/>
        <v>-8.5519069739665249E-2</v>
      </c>
      <c r="N70" s="40">
        <f t="shared" si="34"/>
        <v>3.4659286216432603</v>
      </c>
      <c r="O70" s="143">
        <f t="shared" si="35"/>
        <v>3.9478456630128052</v>
      </c>
      <c r="P70" s="52">
        <f t="shared" si="42"/>
        <v>0.13904413332697518</v>
      </c>
    </row>
    <row r="71" spans="1:16" ht="20.100000000000001" customHeight="1">
      <c r="A71" s="38" t="s">
        <v>178</v>
      </c>
      <c r="B71" s="19">
        <v>7971.75</v>
      </c>
      <c r="C71" s="140">
        <v>9683.14</v>
      </c>
      <c r="D71" s="247">
        <f t="shared" si="36"/>
        <v>5.8687511153332629E-2</v>
      </c>
      <c r="E71" s="215">
        <f t="shared" si="37"/>
        <v>7.799191482887334E-2</v>
      </c>
      <c r="F71" s="52">
        <f t="shared" si="38"/>
        <v>0.21468184526609582</v>
      </c>
      <c r="H71" s="19">
        <v>3402.6470000000004</v>
      </c>
      <c r="I71" s="140">
        <v>3687</v>
      </c>
      <c r="J71" s="214">
        <f t="shared" si="39"/>
        <v>9.0361686069578562E-2</v>
      </c>
      <c r="K71" s="215">
        <f t="shared" si="40"/>
        <v>0.10930484225194535</v>
      </c>
      <c r="L71" s="59">
        <f t="shared" si="41"/>
        <v>8.3568175011983201E-2</v>
      </c>
      <c r="N71" s="40">
        <f t="shared" si="34"/>
        <v>4.2683814720732594</v>
      </c>
      <c r="O71" s="143">
        <f t="shared" si="35"/>
        <v>3.8076491716529972</v>
      </c>
      <c r="P71" s="52">
        <f t="shared" si="42"/>
        <v>-0.10794075071187885</v>
      </c>
    </row>
    <row r="72" spans="1:16" ht="20.100000000000001" customHeight="1">
      <c r="A72" s="38" t="s">
        <v>179</v>
      </c>
      <c r="B72" s="19">
        <v>35019.33</v>
      </c>
      <c r="C72" s="140">
        <v>33484.720000000008</v>
      </c>
      <c r="D72" s="247">
        <f t="shared" si="36"/>
        <v>0.25781005675757973</v>
      </c>
      <c r="E72" s="215">
        <f t="shared" si="37"/>
        <v>0.26969943946991087</v>
      </c>
      <c r="F72" s="52">
        <f t="shared" si="38"/>
        <v>-4.3821797847074552E-2</v>
      </c>
      <c r="H72" s="19">
        <v>4436.2719999999981</v>
      </c>
      <c r="I72" s="140">
        <v>3650.4660000000003</v>
      </c>
      <c r="J72" s="214">
        <f t="shared" si="39"/>
        <v>0.11781093301281655</v>
      </c>
      <c r="K72" s="215">
        <f t="shared" si="40"/>
        <v>0.10822175488909411</v>
      </c>
      <c r="L72" s="59">
        <f t="shared" si="41"/>
        <v>-0.17713206043272325</v>
      </c>
      <c r="N72" s="40">
        <f t="shared" si="34"/>
        <v>1.2668066465006604</v>
      </c>
      <c r="O72" s="143">
        <f t="shared" si="35"/>
        <v>1.0901885994567071</v>
      </c>
      <c r="P72" s="52">
        <f t="shared" si="42"/>
        <v>-0.1394198929503811</v>
      </c>
    </row>
    <row r="73" spans="1:16" ht="20.100000000000001" customHeight="1">
      <c r="A73" s="38" t="s">
        <v>183</v>
      </c>
      <c r="B73" s="19">
        <v>7133.1600000000008</v>
      </c>
      <c r="C73" s="140">
        <v>9781.5199999999986</v>
      </c>
      <c r="D73" s="247">
        <f t="shared" si="36"/>
        <v>5.2513865469753347E-2</v>
      </c>
      <c r="E73" s="215">
        <f t="shared" si="37"/>
        <v>7.8784307026121811E-2</v>
      </c>
      <c r="F73" s="52">
        <f t="shared" si="38"/>
        <v>0.37127444218270689</v>
      </c>
      <c r="H73" s="19">
        <v>1509.2620000000002</v>
      </c>
      <c r="I73" s="140">
        <v>2589.9009999999998</v>
      </c>
      <c r="J73" s="214">
        <f t="shared" si="39"/>
        <v>4.0080401828560021E-2</v>
      </c>
      <c r="K73" s="215">
        <f t="shared" si="40"/>
        <v>7.6780233320628014E-2</v>
      </c>
      <c r="L73" s="59">
        <f t="shared" si="41"/>
        <v>0.71600490835918451</v>
      </c>
      <c r="N73" s="40">
        <f t="shared" si="34"/>
        <v>2.11583926338397</v>
      </c>
      <c r="O73" s="143">
        <f t="shared" si="35"/>
        <v>2.6477490206021153</v>
      </c>
      <c r="P73" s="52">
        <f t="shared" si="42"/>
        <v>0.25139421808792545</v>
      </c>
    </row>
    <row r="74" spans="1:16" ht="20.100000000000001" customHeight="1">
      <c r="A74" s="38" t="s">
        <v>184</v>
      </c>
      <c r="B74" s="19">
        <v>7647.18</v>
      </c>
      <c r="C74" s="140">
        <v>6430.2500000000009</v>
      </c>
      <c r="D74" s="247">
        <f t="shared" si="36"/>
        <v>5.6298047673539971E-2</v>
      </c>
      <c r="E74" s="215">
        <f t="shared" si="37"/>
        <v>5.1791826858680438E-2</v>
      </c>
      <c r="F74" s="52">
        <f t="shared" si="38"/>
        <v>-0.15913447833057406</v>
      </c>
      <c r="H74" s="19">
        <v>2974.2949999999996</v>
      </c>
      <c r="I74" s="140">
        <v>2518.308</v>
      </c>
      <c r="J74" s="214">
        <f t="shared" si="39"/>
        <v>7.8986245434309543E-2</v>
      </c>
      <c r="K74" s="215">
        <f t="shared" si="40"/>
        <v>7.4657786461028469E-2</v>
      </c>
      <c r="L74" s="59">
        <f t="shared" si="41"/>
        <v>-0.15330927160890218</v>
      </c>
      <c r="N74" s="40">
        <f t="shared" si="34"/>
        <v>3.8894010602601217</v>
      </c>
      <c r="O74" s="143">
        <f t="shared" si="35"/>
        <v>3.9163453987014494</v>
      </c>
      <c r="P74" s="52">
        <f t="shared" si="42"/>
        <v>6.9276317931392965E-3</v>
      </c>
    </row>
    <row r="75" spans="1:16" ht="20.100000000000001" customHeight="1">
      <c r="A75" s="38" t="s">
        <v>189</v>
      </c>
      <c r="B75" s="19">
        <v>693.68</v>
      </c>
      <c r="C75" s="140">
        <v>415.77000000000004</v>
      </c>
      <c r="D75" s="247">
        <f t="shared" si="36"/>
        <v>5.1068275769867062E-3</v>
      </c>
      <c r="E75" s="215">
        <f t="shared" si="37"/>
        <v>3.3487792625533325E-3</v>
      </c>
      <c r="F75" s="52">
        <f t="shared" si="38"/>
        <v>-0.4006314150616998</v>
      </c>
      <c r="H75" s="19">
        <v>1812.5390000000002</v>
      </c>
      <c r="I75" s="140">
        <v>1063.8700000000001</v>
      </c>
      <c r="J75" s="214">
        <f t="shared" si="39"/>
        <v>4.8134314287338019E-2</v>
      </c>
      <c r="K75" s="215">
        <f t="shared" si="40"/>
        <v>3.1539501634547627E-2</v>
      </c>
      <c r="L75" s="59">
        <f t="shared" si="41"/>
        <v>-0.41304987092691525</v>
      </c>
      <c r="N75" s="40">
        <f t="shared" si="34"/>
        <v>26.129324760696583</v>
      </c>
      <c r="O75" s="143">
        <f t="shared" si="35"/>
        <v>25.587945258195639</v>
      </c>
      <c r="P75" s="52">
        <f t="shared" si="42"/>
        <v>-2.0719230499032317E-2</v>
      </c>
    </row>
    <row r="76" spans="1:16" ht="20.100000000000001" customHeight="1">
      <c r="A76" s="38" t="s">
        <v>192</v>
      </c>
      <c r="B76" s="19">
        <v>2432.3700000000008</v>
      </c>
      <c r="C76" s="140">
        <v>1150.0899999999999</v>
      </c>
      <c r="D76" s="247">
        <f t="shared" si="36"/>
        <v>1.7906951610879886E-2</v>
      </c>
      <c r="E76" s="215">
        <f t="shared" si="37"/>
        <v>9.2632886982465332E-3</v>
      </c>
      <c r="F76" s="52">
        <f t="shared" si="38"/>
        <v>-0.52717308633143822</v>
      </c>
      <c r="H76" s="19">
        <v>807.1450000000001</v>
      </c>
      <c r="I76" s="140">
        <v>535.92700000000002</v>
      </c>
      <c r="J76" s="214">
        <f t="shared" si="39"/>
        <v>2.1434778013302579E-2</v>
      </c>
      <c r="K76" s="215">
        <f t="shared" si="40"/>
        <v>1.5888097692855523E-2</v>
      </c>
      <c r="L76" s="59">
        <f t="shared" si="41"/>
        <v>-0.33602140879272008</v>
      </c>
      <c r="N76" s="40">
        <f t="shared" si="34"/>
        <v>3.3183479487084604</v>
      </c>
      <c r="O76" s="143">
        <f t="shared" si="35"/>
        <v>4.6598700971228348</v>
      </c>
      <c r="P76" s="52">
        <f t="shared" si="42"/>
        <v>0.40427410541336101</v>
      </c>
    </row>
    <row r="77" spans="1:16" ht="20.100000000000001" customHeight="1">
      <c r="A77" s="38" t="s">
        <v>194</v>
      </c>
      <c r="B77" s="19">
        <v>7760.9699999999993</v>
      </c>
      <c r="C77" s="140">
        <v>6420.7699999999995</v>
      </c>
      <c r="D77" s="247">
        <f t="shared" si="36"/>
        <v>5.7135762340223904E-2</v>
      </c>
      <c r="E77" s="215">
        <f t="shared" si="37"/>
        <v>5.171547111533914E-2</v>
      </c>
      <c r="F77" s="52">
        <f t="shared" si="38"/>
        <v>-0.1726845999920113</v>
      </c>
      <c r="H77" s="19">
        <v>708.13100000000009</v>
      </c>
      <c r="I77" s="140">
        <v>485.69899999999996</v>
      </c>
      <c r="J77" s="214">
        <f t="shared" si="39"/>
        <v>1.8805333353162035E-2</v>
      </c>
      <c r="K77" s="215">
        <f t="shared" si="40"/>
        <v>1.4399037856503281E-2</v>
      </c>
      <c r="L77" s="59">
        <f t="shared" si="41"/>
        <v>-0.31411137204839235</v>
      </c>
      <c r="N77" s="40">
        <f t="shared" si="34"/>
        <v>0.91242589521670636</v>
      </c>
      <c r="O77" s="143">
        <f t="shared" si="35"/>
        <v>0.75644977160060245</v>
      </c>
      <c r="P77" s="52">
        <f t="shared" si="42"/>
        <v>-0.1709466209078368</v>
      </c>
    </row>
    <row r="78" spans="1:16" ht="20.100000000000001" customHeight="1">
      <c r="A78" s="38" t="s">
        <v>195</v>
      </c>
      <c r="B78" s="19">
        <v>4704.170000000001</v>
      </c>
      <c r="C78" s="140">
        <v>3694.5600000000004</v>
      </c>
      <c r="D78" s="247">
        <f t="shared" si="36"/>
        <v>3.4631797201639891E-2</v>
      </c>
      <c r="E78" s="215">
        <f t="shared" si="37"/>
        <v>2.9757476278372753E-2</v>
      </c>
      <c r="F78" s="52">
        <f t="shared" si="38"/>
        <v>-0.21462021993252803</v>
      </c>
      <c r="H78" s="19">
        <v>551.91599999999994</v>
      </c>
      <c r="I78" s="140">
        <v>431.22500000000002</v>
      </c>
      <c r="J78" s="214">
        <f t="shared" si="39"/>
        <v>1.465684225509655E-2</v>
      </c>
      <c r="K78" s="215">
        <f t="shared" si="40"/>
        <v>1.2784101057796348E-2</v>
      </c>
      <c r="L78" s="59">
        <f t="shared" si="41"/>
        <v>-0.21867639278440909</v>
      </c>
      <c r="N78" s="40">
        <f t="shared" si="34"/>
        <v>1.1732484157672869</v>
      </c>
      <c r="O78" s="143">
        <f t="shared" si="35"/>
        <v>1.1671890563422977</v>
      </c>
      <c r="P78" s="52">
        <f t="shared" si="42"/>
        <v>-5.1646005599133163E-3</v>
      </c>
    </row>
    <row r="79" spans="1:16" ht="20.100000000000001" customHeight="1">
      <c r="A79" s="38" t="s">
        <v>197</v>
      </c>
      <c r="B79" s="19">
        <v>1370.5400000000002</v>
      </c>
      <c r="C79" s="140">
        <v>1149.3499999999999</v>
      </c>
      <c r="D79" s="247">
        <f t="shared" si="36"/>
        <v>1.0089827394999657E-2</v>
      </c>
      <c r="E79" s="215">
        <f t="shared" si="37"/>
        <v>9.2573284398000614E-3</v>
      </c>
      <c r="F79" s="52">
        <f t="shared" si="38"/>
        <v>-0.16138894158506883</v>
      </c>
      <c r="H79" s="19">
        <v>438.73799999999994</v>
      </c>
      <c r="I79" s="140">
        <v>360.988</v>
      </c>
      <c r="J79" s="214">
        <f t="shared" si="39"/>
        <v>1.1651254280210303E-2</v>
      </c>
      <c r="K79" s="215">
        <f t="shared" si="40"/>
        <v>1.0701854189000609E-2</v>
      </c>
      <c r="L79" s="59">
        <f t="shared" si="41"/>
        <v>-0.17721282405444697</v>
      </c>
      <c r="N79" s="40">
        <f t="shared" si="34"/>
        <v>3.201205364308958</v>
      </c>
      <c r="O79" s="143">
        <f t="shared" si="35"/>
        <v>3.1408013224866234</v>
      </c>
      <c r="P79" s="52">
        <f t="shared" si="42"/>
        <v>-1.8869155504921499E-2</v>
      </c>
    </row>
    <row r="80" spans="1:16" ht="20.100000000000001" customHeight="1">
      <c r="A80" s="38" t="s">
        <v>198</v>
      </c>
      <c r="B80" s="19">
        <v>2135.0000000000005</v>
      </c>
      <c r="C80" s="140">
        <v>3522.3999999999996</v>
      </c>
      <c r="D80" s="247">
        <f t="shared" si="36"/>
        <v>1.5717732782935392E-2</v>
      </c>
      <c r="E80" s="215">
        <f t="shared" si="37"/>
        <v>2.8370830205204454E-2</v>
      </c>
      <c r="F80" s="52">
        <f t="shared" si="38"/>
        <v>0.64983606557376994</v>
      </c>
      <c r="H80" s="19">
        <v>219.50700000000001</v>
      </c>
      <c r="I80" s="140">
        <v>345.24500000000006</v>
      </c>
      <c r="J80" s="214">
        <f t="shared" si="39"/>
        <v>5.829291908351051E-3</v>
      </c>
      <c r="K80" s="215">
        <f t="shared" si="40"/>
        <v>1.0235137039130154E-2</v>
      </c>
      <c r="L80" s="59">
        <f t="shared" si="41"/>
        <v>0.57282000118447274</v>
      </c>
      <c r="N80" s="40">
        <f t="shared" si="34"/>
        <v>1.0281358313817328</v>
      </c>
      <c r="O80" s="143">
        <f t="shared" si="35"/>
        <v>0.98014138087667524</v>
      </c>
      <c r="P80" s="52">
        <f t="shared" si="42"/>
        <v>-4.668104061751923E-2</v>
      </c>
    </row>
    <row r="81" spans="1:16" ht="20.100000000000001" customHeight="1">
      <c r="A81" s="38" t="s">
        <v>209</v>
      </c>
      <c r="B81" s="19">
        <v>1630.75</v>
      </c>
      <c r="C81" s="140">
        <v>901.44</v>
      </c>
      <c r="D81" s="247">
        <f t="shared" si="36"/>
        <v>1.2005476691228048E-2</v>
      </c>
      <c r="E81" s="215">
        <f t="shared" si="37"/>
        <v>7.2605613161990422E-3</v>
      </c>
      <c r="F81" s="52">
        <f t="shared" ref="F81:F86" si="43">(C81-B81)/B81</f>
        <v>-0.44722367009044917</v>
      </c>
      <c r="H81" s="19">
        <v>413.59399999999999</v>
      </c>
      <c r="I81" s="140">
        <v>257.03200000000004</v>
      </c>
      <c r="J81" s="214">
        <f t="shared" si="39"/>
        <v>1.0983522883290941E-2</v>
      </c>
      <c r="K81" s="215">
        <f t="shared" si="40"/>
        <v>7.619973478085712E-3</v>
      </c>
      <c r="L81" s="59">
        <f>(I81-H81)/H81</f>
        <v>-0.37854030764469493</v>
      </c>
      <c r="N81" s="40">
        <f t="shared" si="34"/>
        <v>2.5362195308906941</v>
      </c>
      <c r="O81" s="143">
        <f t="shared" si="35"/>
        <v>2.8513489527866525</v>
      </c>
      <c r="P81" s="52">
        <f>(O81-N81)/N81</f>
        <v>0.12425163439431766</v>
      </c>
    </row>
    <row r="82" spans="1:16" ht="20.100000000000001" customHeight="1">
      <c r="A82" s="38" t="s">
        <v>210</v>
      </c>
      <c r="B82" s="19">
        <v>3.71</v>
      </c>
      <c r="C82" s="140">
        <v>96.690000000000012</v>
      </c>
      <c r="D82" s="247">
        <f t="shared" si="36"/>
        <v>2.7312781557231983E-5</v>
      </c>
      <c r="E82" s="215">
        <f t="shared" si="37"/>
        <v>7.7878025566125917E-4</v>
      </c>
      <c r="F82" s="52">
        <f>(C82-B82)/B82</f>
        <v>25.061994609164426</v>
      </c>
      <c r="H82" s="19">
        <v>98.984999999999999</v>
      </c>
      <c r="I82" s="140">
        <v>255.32700000000003</v>
      </c>
      <c r="J82" s="214">
        <f t="shared" si="39"/>
        <v>2.6286745276830749E-3</v>
      </c>
      <c r="K82" s="215">
        <f t="shared" si="40"/>
        <v>7.5694270294717802E-3</v>
      </c>
      <c r="L82" s="59">
        <f>(I82-H82)/H82</f>
        <v>1.5794514320351574</v>
      </c>
      <c r="N82" s="40">
        <f t="shared" si="34"/>
        <v>266.8059299191375</v>
      </c>
      <c r="O82" s="143">
        <f t="shared" si="35"/>
        <v>26.406763884579583</v>
      </c>
      <c r="P82" s="52">
        <f>(O82-N82)/N82</f>
        <v>-0.90102632316836873</v>
      </c>
    </row>
    <row r="83" spans="1:16" ht="20.100000000000001" customHeight="1">
      <c r="A83" s="38" t="s">
        <v>211</v>
      </c>
      <c r="B83" s="19">
        <v>684.38</v>
      </c>
      <c r="C83" s="140">
        <v>803.86</v>
      </c>
      <c r="D83" s="247">
        <f t="shared" si="36"/>
        <v>5.0383615747003844E-3</v>
      </c>
      <c r="E83" s="215">
        <f t="shared" si="37"/>
        <v>6.4746126415954047E-3</v>
      </c>
      <c r="F83" s="52">
        <f>(C83-B83)/B83</f>
        <v>0.17458137292147641</v>
      </c>
      <c r="H83" s="19">
        <v>182.09299999999999</v>
      </c>
      <c r="I83" s="140">
        <v>246.17000000000002</v>
      </c>
      <c r="J83" s="214">
        <f t="shared" si="39"/>
        <v>4.8357148130463625E-3</v>
      </c>
      <c r="K83" s="215">
        <f t="shared" si="40"/>
        <v>7.297958507502411E-3</v>
      </c>
      <c r="L83" s="59">
        <f>(I83-H83)/H83</f>
        <v>0.35189161582268419</v>
      </c>
      <c r="N83" s="40">
        <f t="shared" si="34"/>
        <v>2.6607001957976562</v>
      </c>
      <c r="O83" s="143">
        <f t="shared" si="35"/>
        <v>3.0623491652775359</v>
      </c>
      <c r="P83" s="52">
        <f>(O83-N83)/N83</f>
        <v>0.1509561167824354</v>
      </c>
    </row>
    <row r="84" spans="1:16" ht="20.100000000000001" customHeight="1">
      <c r="A84" s="38" t="s">
        <v>212</v>
      </c>
      <c r="B84" s="19">
        <v>287.45</v>
      </c>
      <c r="C84" s="140">
        <v>482.5</v>
      </c>
      <c r="D84" s="247">
        <f t="shared" si="36"/>
        <v>2.1161884255057502E-3</v>
      </c>
      <c r="E84" s="215">
        <f t="shared" si="37"/>
        <v>3.8862495951655545E-3</v>
      </c>
      <c r="F84" s="52">
        <f t="shared" si="43"/>
        <v>0.6785527917898766</v>
      </c>
      <c r="H84" s="19">
        <v>301.28199999999993</v>
      </c>
      <c r="I84" s="140">
        <v>235.274</v>
      </c>
      <c r="J84" s="214">
        <f t="shared" si="39"/>
        <v>8.0009326569622872E-3</v>
      </c>
      <c r="K84" s="215">
        <f t="shared" si="40"/>
        <v>6.9749355725479221E-3</v>
      </c>
      <c r="L84" s="59">
        <f t="shared" si="41"/>
        <v>-0.21909042027070963</v>
      </c>
      <c r="N84" s="40">
        <f t="shared" si="34"/>
        <v>10.481196729866063</v>
      </c>
      <c r="O84" s="143">
        <f t="shared" si="35"/>
        <v>4.8761450777202073</v>
      </c>
      <c r="P84" s="52">
        <f t="shared" si="42"/>
        <v>-0.53477210633536898</v>
      </c>
    </row>
    <row r="85" spans="1:16" ht="20.100000000000001" customHeight="1">
      <c r="A85" s="38" t="s">
        <v>213</v>
      </c>
      <c r="B85" s="19">
        <v>18.14</v>
      </c>
      <c r="C85" s="140">
        <v>524.18000000000006</v>
      </c>
      <c r="D85" s="247">
        <f t="shared" si="36"/>
        <v>1.3354551413697794E-4</v>
      </c>
      <c r="E85" s="215">
        <f t="shared" si="37"/>
        <v>4.2219571249614112E-3</v>
      </c>
      <c r="F85" s="52">
        <f t="shared" si="43"/>
        <v>27.896361631753035</v>
      </c>
      <c r="H85" s="19">
        <v>12.659000000000001</v>
      </c>
      <c r="I85" s="140">
        <v>231.43400000000003</v>
      </c>
      <c r="J85" s="214">
        <f t="shared" si="39"/>
        <v>3.3617609583209626E-4</v>
      </c>
      <c r="K85" s="215">
        <f t="shared" si="40"/>
        <v>6.8610948906256365E-3</v>
      </c>
      <c r="L85" s="59">
        <f t="shared" si="41"/>
        <v>17.282170787581958</v>
      </c>
      <c r="N85" s="40">
        <f t="shared" si="34"/>
        <v>6.978500551267917</v>
      </c>
      <c r="O85" s="143">
        <f t="shared" si="35"/>
        <v>4.4151627303597998</v>
      </c>
      <c r="P85" s="52">
        <f t="shared" si="42"/>
        <v>-0.3673192832867781</v>
      </c>
    </row>
    <row r="86" spans="1:16" ht="20.100000000000001" customHeight="1">
      <c r="A86" s="38" t="s">
        <v>214</v>
      </c>
      <c r="B86" s="19">
        <v>658.8</v>
      </c>
      <c r="C86" s="140">
        <v>825.38</v>
      </c>
      <c r="D86" s="247">
        <f t="shared" si="36"/>
        <v>4.8500432587343474E-3</v>
      </c>
      <c r="E86" s="215">
        <f t="shared" si="37"/>
        <v>6.6479434007414417E-3</v>
      </c>
      <c r="F86" s="52">
        <f t="shared" si="43"/>
        <v>0.2528536733454767</v>
      </c>
      <c r="H86" s="19">
        <v>129.47800000000001</v>
      </c>
      <c r="I86" s="140">
        <v>186.99200000000002</v>
      </c>
      <c r="J86" s="214">
        <f t="shared" si="39"/>
        <v>3.438455528568462E-3</v>
      </c>
      <c r="K86" s="215">
        <f t="shared" si="40"/>
        <v>5.5435668734406746E-3</v>
      </c>
      <c r="L86" s="59">
        <f t="shared" si="41"/>
        <v>0.44419901450439464</v>
      </c>
      <c r="N86" s="40">
        <f t="shared" si="34"/>
        <v>1.9653612629022468</v>
      </c>
      <c r="O86" s="143">
        <f t="shared" si="35"/>
        <v>2.2655261818798618</v>
      </c>
      <c r="P86" s="52">
        <f t="shared" si="42"/>
        <v>0.15272760517033993</v>
      </c>
    </row>
    <row r="87" spans="1:16" ht="20.100000000000001" customHeight="1">
      <c r="A87" s="38" t="s">
        <v>215</v>
      </c>
      <c r="B87" s="19">
        <v>869.64</v>
      </c>
      <c r="C87" s="140">
        <v>441.86</v>
      </c>
      <c r="D87" s="247">
        <f t="shared" si="36"/>
        <v>6.4022337879868522E-3</v>
      </c>
      <c r="E87" s="215">
        <f t="shared" si="37"/>
        <v>3.5589186448079834E-3</v>
      </c>
      <c r="F87" s="52">
        <f t="shared" ref="F87:F88" si="44">(C87-B87)/B87</f>
        <v>-0.49190469619612709</v>
      </c>
      <c r="H87" s="19">
        <v>600.05299999999988</v>
      </c>
      <c r="I87" s="140">
        <v>169.74800000000002</v>
      </c>
      <c r="J87" s="214">
        <f t="shared" si="39"/>
        <v>1.5935182465624205E-2</v>
      </c>
      <c r="K87" s="215">
        <f t="shared" si="40"/>
        <v>5.0323510611834064E-3</v>
      </c>
      <c r="L87" s="59">
        <f t="shared" ref="L87:L88" si="45">(I87-H87)/H87</f>
        <v>-0.71711165513712938</v>
      </c>
      <c r="N87" s="40">
        <f t="shared" si="34"/>
        <v>6.9000160986155183</v>
      </c>
      <c r="O87" s="143">
        <f t="shared" si="35"/>
        <v>3.8416693070203234</v>
      </c>
      <c r="P87" s="52">
        <f t="shared" ref="P87:P88" si="46">(O87-N87)/N87</f>
        <v>-0.44323763131637467</v>
      </c>
    </row>
    <row r="88" spans="1:16" ht="20.100000000000001" customHeight="1">
      <c r="A88" s="38" t="s">
        <v>216</v>
      </c>
      <c r="B88" s="19">
        <v>970.23000000000013</v>
      </c>
      <c r="C88" s="140">
        <v>532.05999999999995</v>
      </c>
      <c r="D88" s="247">
        <f t="shared" si="36"/>
        <v>7.1427709030385958E-3</v>
      </c>
      <c r="E88" s="215">
        <f t="shared" si="37"/>
        <v>4.2854258230130256E-3</v>
      </c>
      <c r="F88" s="52">
        <f t="shared" si="44"/>
        <v>-0.45161456561846175</v>
      </c>
      <c r="H88" s="19">
        <v>247.41400000000002</v>
      </c>
      <c r="I88" s="140">
        <v>142.93899999999999</v>
      </c>
      <c r="J88" s="214">
        <f t="shared" si="39"/>
        <v>6.5703983390632964E-3</v>
      </c>
      <c r="K88" s="215">
        <f t="shared" si="40"/>
        <v>4.2375711545025261E-3</v>
      </c>
      <c r="L88" s="59">
        <f t="shared" si="45"/>
        <v>-0.42226793956687986</v>
      </c>
      <c r="N88" s="40">
        <f t="shared" si="34"/>
        <v>2.5500551415643713</v>
      </c>
      <c r="O88" s="143">
        <f t="shared" si="35"/>
        <v>2.6865203172574526</v>
      </c>
      <c r="P88" s="52">
        <f t="shared" si="46"/>
        <v>5.3514597966444193E-2</v>
      </c>
    </row>
    <row r="89" spans="1:16" ht="20.100000000000001" customHeight="1">
      <c r="A89" s="38" t="s">
        <v>217</v>
      </c>
      <c r="B89" s="19">
        <v>25.22</v>
      </c>
      <c r="C89" s="140">
        <v>356.12</v>
      </c>
      <c r="D89" s="247">
        <f t="shared" si="36"/>
        <v>1.8566801910333979E-4</v>
      </c>
      <c r="E89" s="215">
        <f t="shared" si="37"/>
        <v>2.8683341053478907E-3</v>
      </c>
      <c r="F89" s="52">
        <f t="shared" ref="F89:F94" si="47">(C89-B89)/B89</f>
        <v>13.120539254559873</v>
      </c>
      <c r="H89" s="19">
        <v>7.3359999999999994</v>
      </c>
      <c r="I89" s="140">
        <v>137.32599999999999</v>
      </c>
      <c r="J89" s="214">
        <f t="shared" si="39"/>
        <v>1.94816955448634E-4</v>
      </c>
      <c r="K89" s="215">
        <f t="shared" si="40"/>
        <v>4.0711680952239346E-3</v>
      </c>
      <c r="L89" s="59">
        <f t="shared" ref="L89:L94" si="48">(I89-H89)/H89</f>
        <v>17.71946564885496</v>
      </c>
      <c r="N89" s="40">
        <f t="shared" si="34"/>
        <v>2.9088025376685165</v>
      </c>
      <c r="O89" s="143">
        <f t="shared" si="35"/>
        <v>3.8561720768280354</v>
      </c>
      <c r="P89" s="52">
        <f t="shared" ref="P89:P92" si="49">(O89-N89)/N89</f>
        <v>0.32569056403493829</v>
      </c>
    </row>
    <row r="90" spans="1:16" ht="20.100000000000001" customHeight="1">
      <c r="A90" s="38" t="s">
        <v>218</v>
      </c>
      <c r="B90" s="19">
        <v>970.12999999999988</v>
      </c>
      <c r="C90" s="140">
        <v>472.36000000000007</v>
      </c>
      <c r="D90" s="247">
        <f t="shared" si="36"/>
        <v>7.1420347094656228E-3</v>
      </c>
      <c r="E90" s="215">
        <f t="shared" si="37"/>
        <v>3.8045779456422832E-3</v>
      </c>
      <c r="F90" s="52">
        <f t="shared" si="47"/>
        <v>-0.5130961829857853</v>
      </c>
      <c r="H90" s="19">
        <v>269.57299999999998</v>
      </c>
      <c r="I90" s="140">
        <v>126.61199999999999</v>
      </c>
      <c r="J90" s="214">
        <f t="shared" si="39"/>
        <v>7.1588592054463761E-3</v>
      </c>
      <c r="K90" s="215">
        <f t="shared" si="40"/>
        <v>3.7535407342563884E-3</v>
      </c>
      <c r="L90" s="59">
        <f t="shared" si="48"/>
        <v>-0.53032388258468022</v>
      </c>
      <c r="N90" s="40">
        <f t="shared" si="34"/>
        <v>2.7787306855782217</v>
      </c>
      <c r="O90" s="143">
        <f t="shared" si="35"/>
        <v>2.6804132441358282</v>
      </c>
      <c r="P90" s="52">
        <f t="shared" si="49"/>
        <v>-3.5382141188661037E-2</v>
      </c>
    </row>
    <row r="91" spans="1:16" ht="20.100000000000001" customHeight="1">
      <c r="A91" s="38" t="s">
        <v>219</v>
      </c>
      <c r="B91" s="19">
        <v>601.1099999999999</v>
      </c>
      <c r="C91" s="140">
        <v>356.19</v>
      </c>
      <c r="D91" s="247">
        <f t="shared" si="36"/>
        <v>4.4253331864872545E-3</v>
      </c>
      <c r="E91" s="215">
        <f t="shared" si="37"/>
        <v>2.8688979135793138E-3</v>
      </c>
      <c r="F91" s="52">
        <f t="shared" si="47"/>
        <v>-0.40744622448470319</v>
      </c>
      <c r="H91" s="19">
        <v>169.86600000000001</v>
      </c>
      <c r="I91" s="140">
        <v>122.931</v>
      </c>
      <c r="J91" s="214">
        <f t="shared" si="39"/>
        <v>4.5110110352014274E-3</v>
      </c>
      <c r="K91" s="215">
        <f t="shared" si="40"/>
        <v>3.6444137680699466E-3</v>
      </c>
      <c r="L91" s="59">
        <f t="shared" si="48"/>
        <v>-0.27630602945851446</v>
      </c>
      <c r="N91" s="40">
        <f t="shared" si="34"/>
        <v>2.825872136547388</v>
      </c>
      <c r="O91" s="143">
        <f t="shared" si="35"/>
        <v>3.4512760043796846</v>
      </c>
      <c r="P91" s="52">
        <f t="shared" si="49"/>
        <v>0.22131357599088206</v>
      </c>
    </row>
    <row r="92" spans="1:16" ht="20.100000000000001" customHeight="1">
      <c r="A92" s="38" t="s">
        <v>220</v>
      </c>
      <c r="B92" s="19">
        <v>166.39</v>
      </c>
      <c r="C92" s="140">
        <v>167.11</v>
      </c>
      <c r="D92" s="247">
        <f t="shared" si="36"/>
        <v>1.2249524860668004E-3</v>
      </c>
      <c r="E92" s="215">
        <f t="shared" si="37"/>
        <v>1.345971336472779E-3</v>
      </c>
      <c r="F92" s="52">
        <f t="shared" si="47"/>
        <v>4.3271831239859804E-3</v>
      </c>
      <c r="H92" s="19">
        <v>106.76900000000001</v>
      </c>
      <c r="I92" s="140">
        <v>117.363</v>
      </c>
      <c r="J92" s="214">
        <f t="shared" si="39"/>
        <v>2.8353887017850609E-3</v>
      </c>
      <c r="K92" s="215">
        <f t="shared" si="40"/>
        <v>3.4793447792826311E-3</v>
      </c>
      <c r="L92" s="59">
        <f t="shared" si="48"/>
        <v>9.9223557399619675E-2</v>
      </c>
      <c r="N92" s="40">
        <f t="shared" si="34"/>
        <v>6.4167918745116905</v>
      </c>
      <c r="O92" s="143">
        <f t="shared" si="35"/>
        <v>7.0230985578361551</v>
      </c>
      <c r="P92" s="52">
        <f t="shared" si="49"/>
        <v>9.4487509519015481E-2</v>
      </c>
    </row>
    <row r="93" spans="1:16" ht="20.100000000000001" customHeight="1">
      <c r="A93" s="38" t="s">
        <v>221</v>
      </c>
      <c r="B93" s="19">
        <v>163.81</v>
      </c>
      <c r="C93" s="140">
        <v>135.88999999999999</v>
      </c>
      <c r="D93" s="247">
        <f t="shared" si="36"/>
        <v>1.2059586918841431E-3</v>
      </c>
      <c r="E93" s="215">
        <f t="shared" si="37"/>
        <v>1.0945128652581288E-3</v>
      </c>
      <c r="F93" s="52">
        <f t="shared" si="47"/>
        <v>-0.17044136499603207</v>
      </c>
      <c r="H93" s="19">
        <v>156.47</v>
      </c>
      <c r="I93" s="140">
        <v>102.235</v>
      </c>
      <c r="J93" s="214">
        <f t="shared" si="39"/>
        <v>4.1552629524329015E-3</v>
      </c>
      <c r="K93" s="215">
        <f t="shared" si="40"/>
        <v>3.0308599261262901E-3</v>
      </c>
      <c r="L93" s="59">
        <f t="shared" si="48"/>
        <v>-0.34661596472167189</v>
      </c>
      <c r="N93" s="40">
        <f t="shared" ref="N93:N94" si="50">(H93/B93)*10</f>
        <v>9.5519199072095713</v>
      </c>
      <c r="O93" s="143">
        <f t="shared" ref="O93:O94" si="51">(I93/C93)*10</f>
        <v>7.5233644859813085</v>
      </c>
      <c r="P93" s="52">
        <f t="shared" ref="P93:P94" si="52">(O93-N93)/N93</f>
        <v>-0.21237148562114255</v>
      </c>
    </row>
    <row r="94" spans="1:16" ht="20.100000000000001" customHeight="1">
      <c r="A94" s="38" t="s">
        <v>222</v>
      </c>
      <c r="B94" s="19">
        <v>228.17000000000004</v>
      </c>
      <c r="C94" s="140">
        <v>272.33999999999997</v>
      </c>
      <c r="D94" s="247">
        <f t="shared" si="36"/>
        <v>1.679772875448416E-3</v>
      </c>
      <c r="E94" s="215">
        <f t="shared" si="37"/>
        <v>2.1935361963676416E-3</v>
      </c>
      <c r="F94" s="52">
        <f t="shared" si="47"/>
        <v>0.19358373142832064</v>
      </c>
      <c r="H94" s="19">
        <v>124.43299999999999</v>
      </c>
      <c r="I94" s="140">
        <v>88.441000000000003</v>
      </c>
      <c r="J94" s="214">
        <f t="shared" si="39"/>
        <v>3.3044790372600704E-3</v>
      </c>
      <c r="K94" s="215">
        <f t="shared" si="40"/>
        <v>2.6219228515335772E-3</v>
      </c>
      <c r="L94" s="59">
        <f t="shared" si="48"/>
        <v>-0.28924802905981528</v>
      </c>
      <c r="N94" s="40">
        <f t="shared" si="50"/>
        <v>5.4535214971293318</v>
      </c>
      <c r="O94" s="143">
        <f t="shared" si="51"/>
        <v>3.2474480428875676</v>
      </c>
      <c r="P94" s="52">
        <f t="shared" si="52"/>
        <v>-0.40452273918843351</v>
      </c>
    </row>
    <row r="95" spans="1:16" ht="20.100000000000001" customHeight="1" thickBot="1">
      <c r="A95" s="8" t="s">
        <v>17</v>
      </c>
      <c r="B95" s="19">
        <f>B96-SUM(B68:B94)</f>
        <v>4486.179999999993</v>
      </c>
      <c r="C95" s="140">
        <f>C96-SUM(C68:C94)</f>
        <v>3910.8399999999674</v>
      </c>
      <c r="D95" s="247">
        <f t="shared" si="36"/>
        <v>3.3026968831919891E-2</v>
      </c>
      <c r="E95" s="215">
        <f t="shared" si="37"/>
        <v>3.1499482625403377E-2</v>
      </c>
      <c r="F95" s="52">
        <f t="shared" si="38"/>
        <v>-0.12824719471800652</v>
      </c>
      <c r="H95" s="19">
        <f>H96-SUM(H68:H94)</f>
        <v>1251.6900000000096</v>
      </c>
      <c r="I95" s="140">
        <f>I96-SUM(I68:I94)</f>
        <v>1121.078000000005</v>
      </c>
      <c r="J95" s="214">
        <f t="shared" si="39"/>
        <v>3.3240244679048882E-2</v>
      </c>
      <c r="K95" s="215">
        <f t="shared" si="40"/>
        <v>3.3235490627102501E-2</v>
      </c>
      <c r="L95" s="59">
        <f t="shared" si="41"/>
        <v>-0.10434852079988147</v>
      </c>
      <c r="N95" s="40">
        <f t="shared" si="34"/>
        <v>2.7901020467302065</v>
      </c>
      <c r="O95" s="143">
        <f t="shared" si="35"/>
        <v>2.8665913205347553</v>
      </c>
      <c r="P95" s="52">
        <f t="shared" si="42"/>
        <v>2.7414507614224586E-2</v>
      </c>
    </row>
    <row r="96" spans="1:16" s="1" customFormat="1" ht="26.25" customHeight="1" thickBot="1">
      <c r="A96" s="12" t="s">
        <v>18</v>
      </c>
      <c r="B96" s="17">
        <v>135833.84</v>
      </c>
      <c r="C96" s="145">
        <v>124155.68999999997</v>
      </c>
      <c r="D96" s="243">
        <f>SUM(D68:D95)</f>
        <v>1</v>
      </c>
      <c r="E96" s="244">
        <f>SUM(E68:E95)</f>
        <v>1.0000000000000002</v>
      </c>
      <c r="F96" s="57">
        <f t="shared" si="38"/>
        <v>-8.5973789741937826E-2</v>
      </c>
      <c r="H96" s="17">
        <v>37655.86</v>
      </c>
      <c r="I96" s="145">
        <v>33731.35100000001</v>
      </c>
      <c r="J96" s="255">
        <f t="shared" si="39"/>
        <v>1</v>
      </c>
      <c r="K96" s="244">
        <f t="shared" si="40"/>
        <v>1</v>
      </c>
      <c r="L96" s="60">
        <f t="shared" si="41"/>
        <v>-0.10422040553581809</v>
      </c>
      <c r="N96" s="37">
        <f t="shared" si="34"/>
        <v>2.7722002116703766</v>
      </c>
      <c r="O96" s="150">
        <f t="shared" si="35"/>
        <v>2.7168590501168346</v>
      </c>
      <c r="P96" s="57">
        <f t="shared" si="42"/>
        <v>-1.9962902145583633E-2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H4:I4"/>
    <mergeCell ref="J4:K4"/>
    <mergeCell ref="H5:I5"/>
    <mergeCell ref="J5:K5"/>
    <mergeCell ref="A4:A6"/>
    <mergeCell ref="B4:C4"/>
    <mergeCell ref="D5:E5"/>
    <mergeCell ref="D4:E4"/>
    <mergeCell ref="B5:C5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N4:O4"/>
    <mergeCell ref="N5:O5"/>
    <mergeCell ref="N36:O36"/>
    <mergeCell ref="N37:O37"/>
    <mergeCell ref="N65:O65"/>
  </mergeCells>
  <conditionalFormatting sqref="Q7:Q33">
    <cfRule type="cellIs" dxfId="1" priority="27" operator="greaterThan">
      <formula>0</formula>
    </cfRule>
    <cfRule type="cellIs" dxfId="0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AG57"/>
  <sheetViews>
    <sheetView showGridLines="0" topLeftCell="A41" workbookViewId="0">
      <selection activeCell="E27" sqref="E27:J35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135</v>
      </c>
      <c r="B1" s="4"/>
    </row>
    <row r="3" spans="1:33">
      <c r="A3" s="1" t="s">
        <v>126</v>
      </c>
    </row>
    <row r="4" spans="1:33" ht="15.75" thickBot="1"/>
    <row r="5" spans="1:33" ht="21.75" customHeight="1">
      <c r="A5" s="420" t="s">
        <v>16</v>
      </c>
      <c r="B5" s="421"/>
      <c r="C5" s="421"/>
      <c r="D5" s="421"/>
      <c r="E5" s="445" t="s">
        <v>55</v>
      </c>
      <c r="F5" s="473"/>
      <c r="G5" s="473"/>
      <c r="H5" s="473"/>
      <c r="I5" s="473"/>
      <c r="J5" s="446"/>
      <c r="L5" s="477" t="s">
        <v>122</v>
      </c>
      <c r="M5" s="473"/>
      <c r="N5" s="473"/>
      <c r="O5" s="473"/>
      <c r="P5" s="473"/>
      <c r="Q5" s="446"/>
      <c r="S5" s="479" t="s">
        <v>149</v>
      </c>
      <c r="T5" s="479"/>
      <c r="U5" s="479"/>
    </row>
    <row r="6" spans="1:33" ht="18.75" customHeight="1">
      <c r="A6" s="422"/>
      <c r="B6" s="423"/>
      <c r="C6" s="423"/>
      <c r="D6" s="423"/>
      <c r="E6" s="471">
        <v>2025</v>
      </c>
      <c r="F6" s="469"/>
      <c r="G6" s="470"/>
      <c r="H6" s="474">
        <v>2026</v>
      </c>
      <c r="I6" s="475"/>
      <c r="J6" s="476"/>
      <c r="L6" s="468">
        <f>E6</f>
        <v>2025</v>
      </c>
      <c r="M6" s="469"/>
      <c r="N6" s="470"/>
      <c r="O6" s="471">
        <f>H6</f>
        <v>2026</v>
      </c>
      <c r="P6" s="469"/>
      <c r="Q6" s="472"/>
      <c r="S6" s="482" t="s">
        <v>121</v>
      </c>
      <c r="T6" s="481" t="s">
        <v>120</v>
      </c>
      <c r="U6" s="423" t="s">
        <v>12</v>
      </c>
    </row>
    <row r="7" spans="1:33" ht="18.75" customHeight="1" thickBot="1">
      <c r="A7" s="454"/>
      <c r="B7" s="462"/>
      <c r="C7" s="462"/>
      <c r="D7" s="462"/>
      <c r="E7" s="99" t="s">
        <v>29</v>
      </c>
      <c r="F7" s="160" t="s">
        <v>30</v>
      </c>
      <c r="G7" s="134" t="s">
        <v>12</v>
      </c>
      <c r="H7" s="345" t="s">
        <v>29</v>
      </c>
      <c r="I7" s="346" t="s">
        <v>30</v>
      </c>
      <c r="J7" s="347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44"/>
      <c r="T7" s="434"/>
      <c r="U7" s="462"/>
    </row>
    <row r="8" spans="1:33" ht="24" customHeight="1" thickBot="1">
      <c r="A8" s="12" t="s">
        <v>20</v>
      </c>
      <c r="B8" s="13"/>
      <c r="C8" s="13"/>
      <c r="D8" s="13"/>
      <c r="E8" s="17">
        <v>25894.999999999996</v>
      </c>
      <c r="F8" s="333">
        <v>53036.649999999994</v>
      </c>
      <c r="G8" s="162">
        <v>78931.64999999998</v>
      </c>
      <c r="H8" s="17">
        <v>23951.24</v>
      </c>
      <c r="I8" s="333">
        <v>39234.279999999992</v>
      </c>
      <c r="J8" s="18">
        <v>63185.52</v>
      </c>
      <c r="L8" s="327">
        <f t="shared" ref="L8:Q8" si="0">E8/E16</f>
        <v>0.46126077470078614</v>
      </c>
      <c r="M8" s="336">
        <f t="shared" si="0"/>
        <v>0.35779844798493587</v>
      </c>
      <c r="N8" s="331">
        <f t="shared" si="0"/>
        <v>0.38621911137405451</v>
      </c>
      <c r="O8" s="327">
        <f t="shared" si="0"/>
        <v>0.45528652482485205</v>
      </c>
      <c r="P8" s="336">
        <f t="shared" si="0"/>
        <v>0.31829296113047151</v>
      </c>
      <c r="Q8" s="328">
        <f t="shared" si="0"/>
        <v>0.35927065898742977</v>
      </c>
      <c r="S8" s="318">
        <f t="shared" ref="S8:S19" si="1">(H8-E8)/E8</f>
        <v>-7.506313960223962E-2</v>
      </c>
      <c r="T8" s="322">
        <f t="shared" ref="T8:T19" si="2">(I8-F8)/F8</f>
        <v>-0.2602421155936509</v>
      </c>
      <c r="U8" s="164">
        <f t="shared" ref="U8:U19" si="3">(J8-G8)/G8</f>
        <v>-0.19949069859809071</v>
      </c>
    </row>
    <row r="9" spans="1:33" s="3" customFormat="1" ht="24" customHeight="1">
      <c r="A9" s="46"/>
      <c r="B9" s="177" t="s">
        <v>33</v>
      </c>
      <c r="C9" s="177"/>
      <c r="D9" s="178"/>
      <c r="E9" s="39">
        <v>21329.339999999997</v>
      </c>
      <c r="F9" s="153">
        <v>26140.629999999994</v>
      </c>
      <c r="G9" s="112">
        <v>47469.969999999987</v>
      </c>
      <c r="H9" s="39">
        <v>17994.95</v>
      </c>
      <c r="I9" s="153">
        <v>25169.829999999994</v>
      </c>
      <c r="J9" s="20">
        <v>43164.78</v>
      </c>
      <c r="K9"/>
      <c r="L9" s="338">
        <f t="shared" ref="L9:Q9" si="4">E9/E8</f>
        <v>0.82368565360108126</v>
      </c>
      <c r="M9" s="339">
        <f t="shared" si="4"/>
        <v>0.49287860375796733</v>
      </c>
      <c r="N9" s="340">
        <f t="shared" si="4"/>
        <v>0.60140602660656406</v>
      </c>
      <c r="O9" s="338">
        <f t="shared" si="4"/>
        <v>0.75131600702093082</v>
      </c>
      <c r="P9" s="339">
        <f t="shared" si="4"/>
        <v>0.6415264916292589</v>
      </c>
      <c r="Q9" s="340">
        <f t="shared" si="4"/>
        <v>0.68314354301428559</v>
      </c>
      <c r="R9"/>
      <c r="S9" s="319">
        <f t="shared" si="1"/>
        <v>-0.15632879404613534</v>
      </c>
      <c r="T9" s="323">
        <f t="shared" si="2"/>
        <v>-3.7137590027478282E-2</v>
      </c>
      <c r="U9" s="209">
        <f t="shared" si="3"/>
        <v>-9.0692915963502582E-2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>
        <v>1504.05</v>
      </c>
      <c r="F10" s="154">
        <v>13263.219999999996</v>
      </c>
      <c r="G10" s="119">
        <v>14767.269999999995</v>
      </c>
      <c r="H10" s="19">
        <v>1797.04</v>
      </c>
      <c r="I10" s="154">
        <v>8116.1000000000013</v>
      </c>
      <c r="J10" s="20">
        <v>9913.1400000000012</v>
      </c>
      <c r="L10" s="338">
        <f t="shared" ref="L10:Q10" si="5">E10/E8</f>
        <v>5.808264143657077E-2</v>
      </c>
      <c r="M10" s="339">
        <f t="shared" si="5"/>
        <v>0.25007650370074275</v>
      </c>
      <c r="N10" s="340">
        <f t="shared" si="5"/>
        <v>0.18708933615349482</v>
      </c>
      <c r="O10" s="338">
        <f t="shared" si="5"/>
        <v>7.5029100789771208E-2</v>
      </c>
      <c r="P10" s="339">
        <f t="shared" si="5"/>
        <v>0.20686246822931384</v>
      </c>
      <c r="Q10" s="340">
        <f t="shared" si="5"/>
        <v>0.15688942656482058</v>
      </c>
      <c r="S10" s="319">
        <f t="shared" si="1"/>
        <v>0.1948007047638044</v>
      </c>
      <c r="T10" s="323">
        <f t="shared" si="2"/>
        <v>-0.38807469076136836</v>
      </c>
      <c r="U10" s="209">
        <f t="shared" si="3"/>
        <v>-0.32870869158618998</v>
      </c>
    </row>
    <row r="11" spans="1:33" ht="24" customHeight="1" thickBot="1">
      <c r="A11" s="8"/>
      <c r="B11" t="s">
        <v>36</v>
      </c>
      <c r="E11" s="19">
        <v>3061.61</v>
      </c>
      <c r="F11" s="154">
        <v>13632.800000000001</v>
      </c>
      <c r="G11" s="119">
        <v>16694.41</v>
      </c>
      <c r="H11" s="19">
        <v>4159.25</v>
      </c>
      <c r="I11" s="154">
        <v>5948.35</v>
      </c>
      <c r="J11" s="20">
        <v>10107.6</v>
      </c>
      <c r="L11" s="338">
        <f t="shared" ref="L11:Q11" si="6">E11/E8</f>
        <v>0.11823170496234796</v>
      </c>
      <c r="M11" s="339">
        <f t="shared" si="6"/>
        <v>0.25704489254128987</v>
      </c>
      <c r="N11" s="340">
        <f t="shared" si="6"/>
        <v>0.2115046372399412</v>
      </c>
      <c r="O11" s="338">
        <f t="shared" si="6"/>
        <v>0.17365489218929792</v>
      </c>
      <c r="P11" s="339">
        <f t="shared" si="6"/>
        <v>0.15161104014142737</v>
      </c>
      <c r="Q11" s="340">
        <f t="shared" si="6"/>
        <v>0.15996703042089391</v>
      </c>
      <c r="S11" s="319">
        <f t="shared" si="1"/>
        <v>0.3585172507275583</v>
      </c>
      <c r="T11" s="323">
        <f t="shared" si="2"/>
        <v>-0.5636736400445983</v>
      </c>
      <c r="U11" s="209">
        <f t="shared" si="3"/>
        <v>-0.39455182902540431</v>
      </c>
    </row>
    <row r="12" spans="1:33" ht="24" customHeight="1" thickBot="1">
      <c r="A12" s="12" t="s">
        <v>21</v>
      </c>
      <c r="B12" s="13"/>
      <c r="C12" s="13"/>
      <c r="D12" s="13"/>
      <c r="E12" s="17">
        <v>30244.61</v>
      </c>
      <c r="F12" s="333">
        <v>95193.869999999981</v>
      </c>
      <c r="G12" s="162">
        <v>125438.47999999998</v>
      </c>
      <c r="H12" s="17">
        <v>28655.720000000012</v>
      </c>
      <c r="I12" s="333">
        <v>84030.399999999965</v>
      </c>
      <c r="J12" s="18">
        <v>112686.11999999998</v>
      </c>
      <c r="L12" s="327">
        <f t="shared" ref="L12:Q12" si="7">E12/E16</f>
        <v>0.53873922529921392</v>
      </c>
      <c r="M12" s="336">
        <f t="shared" si="7"/>
        <v>0.64220155201506401</v>
      </c>
      <c r="N12" s="328">
        <f t="shared" si="7"/>
        <v>0.6137808886259456</v>
      </c>
      <c r="O12" s="327">
        <f t="shared" si="7"/>
        <v>0.54471347517514812</v>
      </c>
      <c r="P12" s="336">
        <f t="shared" si="7"/>
        <v>0.68170703886952855</v>
      </c>
      <c r="Q12" s="328">
        <f t="shared" si="7"/>
        <v>0.6407293410125704</v>
      </c>
      <c r="S12" s="320">
        <f t="shared" si="1"/>
        <v>-5.2534649975648169E-2</v>
      </c>
      <c r="T12" s="324">
        <f t="shared" si="2"/>
        <v>-0.11727089149753044</v>
      </c>
      <c r="U12" s="321">
        <f t="shared" si="3"/>
        <v>-0.1016622650402014</v>
      </c>
    </row>
    <row r="13" spans="1:33" s="3" customFormat="1" ht="24" customHeight="1">
      <c r="A13" s="46"/>
      <c r="B13" s="3" t="s">
        <v>33</v>
      </c>
      <c r="E13" s="31">
        <v>27334.489999999998</v>
      </c>
      <c r="F13" s="334">
        <v>57820.919999999984</v>
      </c>
      <c r="G13" s="350">
        <v>85155.409999999974</v>
      </c>
      <c r="H13" s="31">
        <v>26820.320000000011</v>
      </c>
      <c r="I13" s="334">
        <v>46265.099999999962</v>
      </c>
      <c r="J13" s="348">
        <v>73085.419999999969</v>
      </c>
      <c r="K13"/>
      <c r="L13" s="329">
        <f>E13/G13</f>
        <v>0.32099534251552553</v>
      </c>
      <c r="M13" s="337">
        <f>F13/G13</f>
        <v>0.67900465748447458</v>
      </c>
      <c r="N13" s="330">
        <f>G13/$G$12</f>
        <v>0.6788619409291311</v>
      </c>
      <c r="O13" s="329">
        <f>H13/J13</f>
        <v>0.36697223604926976</v>
      </c>
      <c r="P13" s="337">
        <f>I13/J13</f>
        <v>0.63302776395073024</v>
      </c>
      <c r="Q13" s="330">
        <f>J13/$J$12</f>
        <v>0.64857517500824402</v>
      </c>
      <c r="R13"/>
      <c r="S13" s="319">
        <f t="shared" si="1"/>
        <v>-1.8810301564067499E-2</v>
      </c>
      <c r="T13" s="323">
        <f t="shared" si="2"/>
        <v>-0.19985534647321462</v>
      </c>
      <c r="U13" s="209">
        <f t="shared" si="3"/>
        <v>-0.14174073027186421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1091.58</v>
      </c>
      <c r="F14" s="154">
        <v>12278.329999999996</v>
      </c>
      <c r="G14" s="119">
        <v>13369.909999999996</v>
      </c>
      <c r="H14" s="19">
        <v>1093.3800000000001</v>
      </c>
      <c r="I14" s="154">
        <v>9505.2400000000052</v>
      </c>
      <c r="J14" s="20">
        <v>10598.620000000006</v>
      </c>
      <c r="L14" s="338">
        <f>E14/G14</f>
        <v>8.1644528646789713E-2</v>
      </c>
      <c r="M14" s="339">
        <f>F14/G14</f>
        <v>0.91835547135321027</v>
      </c>
      <c r="N14" s="403">
        <f t="shared" ref="N14:N15" si="8">G14/$G$12</f>
        <v>0.10658539548629734</v>
      </c>
      <c r="O14" s="338">
        <f>H14/J14</f>
        <v>0.10316248719172869</v>
      </c>
      <c r="P14" s="339">
        <f>I14/J14</f>
        <v>0.89683751280827118</v>
      </c>
      <c r="Q14" s="403">
        <f t="shared" ref="Q14:Q15" si="9">J14/$J$12</f>
        <v>9.4054352035548017E-2</v>
      </c>
      <c r="S14" s="319">
        <f t="shared" si="1"/>
        <v>1.6489858736878488E-3</v>
      </c>
      <c r="T14" s="323">
        <f t="shared" si="2"/>
        <v>-0.22585237568952715</v>
      </c>
      <c r="U14" s="209">
        <f t="shared" si="3"/>
        <v>-0.20727813425819552</v>
      </c>
    </row>
    <row r="15" spans="1:33" ht="24" customHeight="1" thickBot="1">
      <c r="A15" s="8"/>
      <c r="B15" t="s">
        <v>36</v>
      </c>
      <c r="E15" s="19">
        <v>1818.54</v>
      </c>
      <c r="F15" s="154">
        <v>25094.62</v>
      </c>
      <c r="G15" s="119">
        <v>26913.16</v>
      </c>
      <c r="H15" s="19">
        <v>742.01999999999987</v>
      </c>
      <c r="I15" s="154">
        <v>28260.06</v>
      </c>
      <c r="J15" s="20">
        <v>29002.080000000002</v>
      </c>
      <c r="L15" s="341">
        <f>E15/G15</f>
        <v>6.7570660598755397E-2</v>
      </c>
      <c r="M15" s="342">
        <f>F15/G15</f>
        <v>0.93242933940124462</v>
      </c>
      <c r="N15" s="340">
        <f t="shared" si="8"/>
        <v>0.21455266358457153</v>
      </c>
      <c r="O15" s="341">
        <f>H15/J15</f>
        <v>2.558506148524519E-2</v>
      </c>
      <c r="P15" s="342">
        <f>I15/J15</f>
        <v>0.9744149385147548</v>
      </c>
      <c r="Q15" s="340">
        <f t="shared" si="9"/>
        <v>0.25737047295620796</v>
      </c>
      <c r="S15" s="319">
        <f t="shared" si="1"/>
        <v>-0.59196938203173977</v>
      </c>
      <c r="T15" s="323">
        <f t="shared" si="2"/>
        <v>0.12614018462921545</v>
      </c>
      <c r="U15" s="209">
        <f t="shared" si="3"/>
        <v>7.7617046827648695E-2</v>
      </c>
    </row>
    <row r="16" spans="1:33" ht="24" customHeight="1" thickBot="1">
      <c r="A16" s="12" t="s">
        <v>12</v>
      </c>
      <c r="B16" s="13"/>
      <c r="C16" s="13"/>
      <c r="D16" s="13"/>
      <c r="E16" s="17">
        <v>56139.609999999993</v>
      </c>
      <c r="F16" s="333">
        <v>148230.51999999999</v>
      </c>
      <c r="G16" s="162">
        <v>204370.12999999995</v>
      </c>
      <c r="H16" s="17">
        <v>52606.960000000006</v>
      </c>
      <c r="I16" s="333">
        <v>123264.67999999995</v>
      </c>
      <c r="J16" s="18">
        <v>175871.63999999996</v>
      </c>
      <c r="L16" s="327">
        <f>L8+L12</f>
        <v>1</v>
      </c>
      <c r="M16" s="336">
        <f t="shared" ref="M16:N16" si="10">M8+M12</f>
        <v>0.99999999999999989</v>
      </c>
      <c r="N16" s="331">
        <f t="shared" si="10"/>
        <v>1</v>
      </c>
      <c r="O16" s="327">
        <f t="shared" ref="O16:Q16" si="11">O8+O12</f>
        <v>1.0000000000000002</v>
      </c>
      <c r="P16" s="336">
        <f t="shared" si="11"/>
        <v>1</v>
      </c>
      <c r="Q16" s="328">
        <f t="shared" si="11"/>
        <v>1.0000000000000002</v>
      </c>
      <c r="S16" s="320">
        <f t="shared" si="1"/>
        <v>-6.2926158553648442E-2</v>
      </c>
      <c r="T16" s="324">
        <f t="shared" si="2"/>
        <v>-0.16842577358562894</v>
      </c>
      <c r="U16" s="321">
        <f t="shared" si="3"/>
        <v>-0.13944547571604518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48663.829999999994</v>
      </c>
      <c r="F17" s="335">
        <f t="shared" ref="F17:G17" si="12">F9+F13</f>
        <v>83961.549999999974</v>
      </c>
      <c r="G17" s="317">
        <f t="shared" si="12"/>
        <v>132625.37999999995</v>
      </c>
      <c r="H17" s="180">
        <f>H9+H13</f>
        <v>44815.270000000011</v>
      </c>
      <c r="I17" s="335">
        <f t="shared" ref="I17:J17" si="13">I9+I13</f>
        <v>71434.929999999964</v>
      </c>
      <c r="J17" s="349">
        <f t="shared" si="13"/>
        <v>116250.19999999997</v>
      </c>
      <c r="K17"/>
      <c r="L17" s="329">
        <f t="shared" ref="L17:Q17" si="14">E17/E16</f>
        <v>0.86683591140016825</v>
      </c>
      <c r="M17" s="337">
        <f t="shared" si="14"/>
        <v>0.56642552424426484</v>
      </c>
      <c r="N17" s="332">
        <f t="shared" si="14"/>
        <v>0.64894698652880434</v>
      </c>
      <c r="O17" s="329">
        <f t="shared" si="14"/>
        <v>0.85188860941594047</v>
      </c>
      <c r="P17" s="337">
        <f t="shared" si="14"/>
        <v>0.57952472679116185</v>
      </c>
      <c r="Q17" s="330">
        <f t="shared" si="14"/>
        <v>0.66099457536189465</v>
      </c>
      <c r="R17"/>
      <c r="S17" s="319">
        <f t="shared" si="1"/>
        <v>-7.908460965772697E-2</v>
      </c>
      <c r="T17" s="323">
        <f t="shared" si="2"/>
        <v>-0.14919472067869177</v>
      </c>
      <c r="U17" s="209">
        <f t="shared" si="3"/>
        <v>-0.12346942945611153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2595.63</v>
      </c>
      <c r="F18" s="154">
        <f t="shared" ref="F18:G18" si="15">F10+F14</f>
        <v>25541.549999999992</v>
      </c>
      <c r="G18" s="119">
        <f t="shared" si="15"/>
        <v>28137.179999999993</v>
      </c>
      <c r="H18" s="19">
        <f>H10+H14</f>
        <v>2890.42</v>
      </c>
      <c r="I18" s="154">
        <f t="shared" ref="I18:J18" si="16">I10+I14</f>
        <v>17621.340000000007</v>
      </c>
      <c r="J18" s="20">
        <f t="shared" si="16"/>
        <v>20511.760000000009</v>
      </c>
      <c r="L18" s="338">
        <f t="shared" ref="L18:Q18" si="17">E18/E16</f>
        <v>4.6235269536072668E-2</v>
      </c>
      <c r="M18" s="339">
        <f t="shared" si="17"/>
        <v>0.17230965660782943</v>
      </c>
      <c r="N18" s="316">
        <f t="shared" si="17"/>
        <v>0.13767755591289196</v>
      </c>
      <c r="O18" s="338">
        <f t="shared" si="17"/>
        <v>5.4943680455970076E-2</v>
      </c>
      <c r="P18" s="339">
        <f t="shared" si="17"/>
        <v>0.14295530560741337</v>
      </c>
      <c r="Q18" s="340">
        <f t="shared" si="17"/>
        <v>0.11662915066920405</v>
      </c>
      <c r="S18" s="319">
        <f t="shared" si="1"/>
        <v>0.11357165697730415</v>
      </c>
      <c r="T18" s="323">
        <f t="shared" si="2"/>
        <v>-0.31009120433176479</v>
      </c>
      <c r="U18" s="209">
        <f t="shared" si="3"/>
        <v>-0.27100867961892361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4880.1499999999996</v>
      </c>
      <c r="F19" s="155">
        <f t="shared" ref="F19:G19" si="18">F11+F15</f>
        <v>38727.42</v>
      </c>
      <c r="G19" s="123">
        <f t="shared" si="18"/>
        <v>43607.57</v>
      </c>
      <c r="H19" s="21">
        <f>H11+H15</f>
        <v>4901.2699999999995</v>
      </c>
      <c r="I19" s="155">
        <f t="shared" ref="I19:J19" si="19">I11+I15</f>
        <v>34208.410000000003</v>
      </c>
      <c r="J19" s="22">
        <f t="shared" si="19"/>
        <v>39109.68</v>
      </c>
      <c r="L19" s="341">
        <f t="shared" ref="L19:Q19" si="20">E19/E16</f>
        <v>8.6928819063759086E-2</v>
      </c>
      <c r="M19" s="342">
        <f t="shared" si="20"/>
        <v>0.26126481914790556</v>
      </c>
      <c r="N19" s="344">
        <f t="shared" si="20"/>
        <v>0.2133754575583037</v>
      </c>
      <c r="O19" s="341">
        <f t="shared" si="20"/>
        <v>9.3167710128089498E-2</v>
      </c>
      <c r="P19" s="342">
        <f t="shared" si="20"/>
        <v>0.277519967601425</v>
      </c>
      <c r="Q19" s="343">
        <f t="shared" si="20"/>
        <v>0.22237627396890147</v>
      </c>
      <c r="S19" s="325">
        <f t="shared" si="1"/>
        <v>4.3277358277921561E-3</v>
      </c>
      <c r="T19" s="326">
        <f t="shared" si="2"/>
        <v>-0.11668760790158485</v>
      </c>
      <c r="U19" s="208">
        <f t="shared" si="3"/>
        <v>-0.10314470629755337</v>
      </c>
    </row>
    <row r="20" spans="1:33" ht="6.75" customHeight="1"/>
    <row r="22" spans="1:33" ht="25.5" customHeight="1">
      <c r="A22" s="1" t="s">
        <v>125</v>
      </c>
    </row>
    <row r="23" spans="1:33" ht="15.75" thickBot="1"/>
    <row r="24" spans="1:33" ht="21.75" customHeight="1">
      <c r="A24" s="420" t="s">
        <v>16</v>
      </c>
      <c r="B24" s="421"/>
      <c r="C24" s="421"/>
      <c r="D24" s="421"/>
      <c r="E24" s="445" t="str">
        <f>E5</f>
        <v>jan</v>
      </c>
      <c r="F24" s="473"/>
      <c r="G24" s="473"/>
      <c r="H24" s="473"/>
      <c r="I24" s="473"/>
      <c r="J24" s="446"/>
      <c r="L24" s="477" t="s">
        <v>122</v>
      </c>
      <c r="M24" s="473"/>
      <c r="N24" s="473"/>
      <c r="O24" s="473"/>
      <c r="P24" s="473"/>
      <c r="Q24" s="446"/>
      <c r="S24" s="479" t="s">
        <v>149</v>
      </c>
      <c r="T24" s="479"/>
      <c r="U24" s="479"/>
    </row>
    <row r="25" spans="1:33" ht="18.75" customHeight="1">
      <c r="A25" s="422"/>
      <c r="B25" s="423"/>
      <c r="C25" s="423"/>
      <c r="D25" s="423"/>
      <c r="E25" s="471">
        <f>E6</f>
        <v>2025</v>
      </c>
      <c r="F25" s="469"/>
      <c r="G25" s="470"/>
      <c r="H25" s="474">
        <f>H6</f>
        <v>2026</v>
      </c>
      <c r="I25" s="475"/>
      <c r="J25" s="476"/>
      <c r="L25" s="468">
        <f>L6</f>
        <v>2025</v>
      </c>
      <c r="M25" s="469"/>
      <c r="N25" s="470"/>
      <c r="O25" s="471">
        <f>O6</f>
        <v>2026</v>
      </c>
      <c r="P25" s="469"/>
      <c r="Q25" s="472"/>
      <c r="S25" s="482" t="s">
        <v>121</v>
      </c>
      <c r="T25" s="481" t="s">
        <v>120</v>
      </c>
      <c r="U25" s="423" t="s">
        <v>12</v>
      </c>
    </row>
    <row r="26" spans="1:33" ht="18.75" customHeight="1" thickBot="1">
      <c r="A26" s="454"/>
      <c r="B26" s="462"/>
      <c r="C26" s="462"/>
      <c r="D26" s="462"/>
      <c r="E26" s="99" t="s">
        <v>29</v>
      </c>
      <c r="F26" s="160" t="s">
        <v>30</v>
      </c>
      <c r="G26" s="134" t="s">
        <v>12</v>
      </c>
      <c r="H26" s="345" t="s">
        <v>29</v>
      </c>
      <c r="I26" s="346" t="s">
        <v>30</v>
      </c>
      <c r="J26" s="347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44"/>
      <c r="T26" s="434"/>
      <c r="U26" s="462"/>
    </row>
    <row r="27" spans="1:33" ht="24" customHeight="1" thickBot="1">
      <c r="A27" s="12" t="s">
        <v>20</v>
      </c>
      <c r="B27" s="13"/>
      <c r="C27" s="13"/>
      <c r="D27" s="13"/>
      <c r="E27" s="17">
        <v>5341.5770000000002</v>
      </c>
      <c r="F27" s="333">
        <v>10319.327999999998</v>
      </c>
      <c r="G27" s="162">
        <v>15660.904999999999</v>
      </c>
      <c r="H27" s="17">
        <v>5079.900999999998</v>
      </c>
      <c r="I27" s="333">
        <v>8488.737000000001</v>
      </c>
      <c r="J27" s="18">
        <v>13568.638000000001</v>
      </c>
      <c r="L27" s="327">
        <f t="shared" ref="L27:Q27" si="21">E27/E35</f>
        <v>0.39670474303944153</v>
      </c>
      <c r="M27" s="336">
        <f t="shared" si="21"/>
        <v>0.32707310978416709</v>
      </c>
      <c r="N27" s="331">
        <f t="shared" si="21"/>
        <v>0.34790111346803326</v>
      </c>
      <c r="O27" s="327">
        <f t="shared" si="21"/>
        <v>0.38971878786502495</v>
      </c>
      <c r="P27" s="336">
        <f t="shared" si="21"/>
        <v>0.32397139330601471</v>
      </c>
      <c r="Q27" s="328">
        <f t="shared" si="21"/>
        <v>0.34581315728139106</v>
      </c>
      <c r="S27" s="318">
        <f t="shared" ref="S27:S38" si="22">(H27-E27)/E27</f>
        <v>-4.8988529043015233E-2</v>
      </c>
      <c r="T27" s="322">
        <f t="shared" ref="T27:T38" si="23">(I27-F27)/F27</f>
        <v>-0.17739440010047139</v>
      </c>
      <c r="U27" s="164">
        <f t="shared" ref="U27:U38" si="24">(J27-G27)/G27</f>
        <v>-0.13359809027639197</v>
      </c>
    </row>
    <row r="28" spans="1:33" ht="24" customHeight="1">
      <c r="A28" s="46"/>
      <c r="B28" s="177" t="s">
        <v>33</v>
      </c>
      <c r="C28" s="177"/>
      <c r="D28" s="178"/>
      <c r="E28" s="39">
        <v>4830.7939999999999</v>
      </c>
      <c r="F28" s="153">
        <v>7418.619999999999</v>
      </c>
      <c r="G28" s="112">
        <v>12249.413999999999</v>
      </c>
      <c r="H28" s="39">
        <v>4392.6989999999978</v>
      </c>
      <c r="I28" s="153">
        <v>6840.733000000002</v>
      </c>
      <c r="J28" s="20">
        <v>11233.432000000001</v>
      </c>
      <c r="L28" s="338">
        <f t="shared" ref="L28:Q28" si="25">E28/E27</f>
        <v>0.9043759923333502</v>
      </c>
      <c r="M28" s="339">
        <f t="shared" si="25"/>
        <v>0.71890533957249936</v>
      </c>
      <c r="N28" s="340">
        <f t="shared" si="25"/>
        <v>0.78216514307442642</v>
      </c>
      <c r="O28" s="338">
        <f t="shared" si="25"/>
        <v>0.86472137941270888</v>
      </c>
      <c r="P28" s="339">
        <f t="shared" si="25"/>
        <v>0.80585992945711493</v>
      </c>
      <c r="Q28" s="340">
        <f t="shared" si="25"/>
        <v>0.82789680143283362</v>
      </c>
      <c r="S28" s="319">
        <f t="shared" si="22"/>
        <v>-9.0687990421450815E-2</v>
      </c>
      <c r="T28" s="323">
        <f t="shared" si="23"/>
        <v>-7.7896832564546645E-2</v>
      </c>
      <c r="U28" s="209">
        <f t="shared" si="24"/>
        <v>-8.2941273762156972E-2</v>
      </c>
    </row>
    <row r="29" spans="1:33" ht="24" customHeight="1">
      <c r="A29" s="8"/>
      <c r="B29" t="s">
        <v>37</v>
      </c>
      <c r="E29" s="19">
        <v>220.06300000000002</v>
      </c>
      <c r="F29" s="154">
        <v>2044.444</v>
      </c>
      <c r="G29" s="119">
        <v>2264.5070000000001</v>
      </c>
      <c r="H29" s="19">
        <v>345.01799999999997</v>
      </c>
      <c r="I29" s="154">
        <v>1229.0889999999999</v>
      </c>
      <c r="J29" s="20">
        <v>1574.107</v>
      </c>
      <c r="L29" s="338">
        <f t="shared" ref="L29:Q29" si="26">E29/E27</f>
        <v>4.1198133060704731E-2</v>
      </c>
      <c r="M29" s="339">
        <f t="shared" si="26"/>
        <v>0.19811793946272474</v>
      </c>
      <c r="N29" s="340">
        <f t="shared" si="26"/>
        <v>0.14459617755168044</v>
      </c>
      <c r="O29" s="338">
        <f t="shared" si="26"/>
        <v>6.7918252737602589E-2</v>
      </c>
      <c r="P29" s="339">
        <f t="shared" si="26"/>
        <v>0.14479056189395428</v>
      </c>
      <c r="Q29" s="340">
        <f t="shared" si="26"/>
        <v>0.11601068581828182</v>
      </c>
      <c r="S29" s="319">
        <f t="shared" si="22"/>
        <v>0.56781467125323182</v>
      </c>
      <c r="T29" s="323">
        <f t="shared" si="23"/>
        <v>-0.398815032351094</v>
      </c>
      <c r="U29" s="209">
        <f t="shared" si="24"/>
        <v>-0.30487872194698451</v>
      </c>
    </row>
    <row r="30" spans="1:33" ht="24" customHeight="1" thickBot="1">
      <c r="A30" s="8"/>
      <c r="B30" t="s">
        <v>36</v>
      </c>
      <c r="E30" s="19">
        <v>290.71999999999997</v>
      </c>
      <c r="F30" s="154">
        <v>856.2639999999999</v>
      </c>
      <c r="G30" s="119">
        <v>1146.9839999999999</v>
      </c>
      <c r="H30" s="19">
        <v>342.18400000000003</v>
      </c>
      <c r="I30" s="154">
        <v>418.91499999999996</v>
      </c>
      <c r="J30" s="20">
        <v>761.09899999999993</v>
      </c>
      <c r="L30" s="338">
        <f t="shared" ref="L30:Q30" si="27">E30/E27</f>
        <v>5.4425874605945015E-2</v>
      </c>
      <c r="M30" s="339">
        <f t="shared" si="27"/>
        <v>8.2976720964776013E-2</v>
      </c>
      <c r="N30" s="340">
        <f t="shared" si="27"/>
        <v>7.323867937389314E-2</v>
      </c>
      <c r="O30" s="338">
        <f t="shared" si="27"/>
        <v>6.7360367849688435E-2</v>
      </c>
      <c r="P30" s="339">
        <f t="shared" si="27"/>
        <v>4.9349508648930923E-2</v>
      </c>
      <c r="Q30" s="340">
        <f t="shared" si="27"/>
        <v>5.609251274888459E-2</v>
      </c>
      <c r="S30" s="319">
        <f t="shared" si="22"/>
        <v>0.17702256466703378</v>
      </c>
      <c r="T30" s="323">
        <f t="shared" si="23"/>
        <v>-0.51076420356338703</v>
      </c>
      <c r="U30" s="209">
        <f t="shared" si="24"/>
        <v>-0.33643450998444618</v>
      </c>
    </row>
    <row r="31" spans="1:33" ht="24" customHeight="1" thickBot="1">
      <c r="A31" s="12" t="s">
        <v>21</v>
      </c>
      <c r="B31" s="13"/>
      <c r="C31" s="13"/>
      <c r="D31" s="13"/>
      <c r="E31" s="17">
        <v>8123.2910000000011</v>
      </c>
      <c r="F31" s="333">
        <v>21231.195999999996</v>
      </c>
      <c r="G31" s="162">
        <v>29354.487000000001</v>
      </c>
      <c r="H31" s="17">
        <v>7954.8850000000048</v>
      </c>
      <c r="I31" s="333">
        <v>17713.382000000001</v>
      </c>
      <c r="J31" s="18">
        <v>25668.267000000007</v>
      </c>
      <c r="L31" s="327">
        <f t="shared" ref="L31:Q31" si="28">E31/E35</f>
        <v>0.60329525696055841</v>
      </c>
      <c r="M31" s="336">
        <f t="shared" si="28"/>
        <v>0.67292689021583285</v>
      </c>
      <c r="N31" s="328">
        <f t="shared" si="28"/>
        <v>0.65209888653196657</v>
      </c>
      <c r="O31" s="327">
        <f t="shared" si="28"/>
        <v>0.6102812121349751</v>
      </c>
      <c r="P31" s="336">
        <f t="shared" si="28"/>
        <v>0.67602860669398535</v>
      </c>
      <c r="Q31" s="328">
        <f t="shared" si="28"/>
        <v>0.65418684271860905</v>
      </c>
      <c r="S31" s="320">
        <f t="shared" si="22"/>
        <v>-2.0731252887529979E-2</v>
      </c>
      <c r="T31" s="324">
        <f t="shared" si="23"/>
        <v>-0.16569080705580577</v>
      </c>
      <c r="U31" s="321">
        <f t="shared" si="24"/>
        <v>-0.12557603203898585</v>
      </c>
    </row>
    <row r="32" spans="1:33" ht="24" customHeight="1">
      <c r="A32" s="46"/>
      <c r="B32" s="3" t="s">
        <v>33</v>
      </c>
      <c r="C32" s="3"/>
      <c r="D32" s="3"/>
      <c r="E32" s="19">
        <v>7768.5850000000019</v>
      </c>
      <c r="F32" s="154">
        <v>17653.877999999997</v>
      </c>
      <c r="G32" s="119">
        <v>25422.463</v>
      </c>
      <c r="H32" s="19">
        <v>7684.1290000000045</v>
      </c>
      <c r="I32" s="154">
        <v>14290.191000000003</v>
      </c>
      <c r="J32" s="20">
        <v>21974.320000000007</v>
      </c>
      <c r="L32" s="329">
        <f>E32/G32</f>
        <v>0.30557955773207346</v>
      </c>
      <c r="M32" s="337">
        <f>F32/G32</f>
        <v>0.69442044226792643</v>
      </c>
      <c r="N32" s="330">
        <f t="shared" ref="N32:N34" si="29">L32+M32</f>
        <v>0.99999999999999989</v>
      </c>
      <c r="O32" s="329">
        <f>H32/J32</f>
        <v>0.34968677073966348</v>
      </c>
      <c r="P32" s="337">
        <f>I32/J32</f>
        <v>0.65031322926033652</v>
      </c>
      <c r="Q32" s="330">
        <f t="shared" ref="Q32:Q34" si="30">O32+P32</f>
        <v>1</v>
      </c>
      <c r="S32" s="319">
        <f t="shared" si="22"/>
        <v>-1.087147788175033E-2</v>
      </c>
      <c r="T32" s="323">
        <f t="shared" si="23"/>
        <v>-0.19053530334807994</v>
      </c>
      <c r="U32" s="209">
        <f t="shared" si="24"/>
        <v>-0.13563371102162652</v>
      </c>
    </row>
    <row r="33" spans="1:21" ht="24" customHeight="1">
      <c r="A33" s="8"/>
      <c r="B33" s="3" t="s">
        <v>37</v>
      </c>
      <c r="D33" s="3"/>
      <c r="E33" s="19">
        <v>145.96700000000001</v>
      </c>
      <c r="F33" s="154">
        <v>1499.2909999999999</v>
      </c>
      <c r="G33" s="119">
        <v>1645.258</v>
      </c>
      <c r="H33" s="19">
        <v>141.613</v>
      </c>
      <c r="I33" s="154">
        <v>1085.8140000000001</v>
      </c>
      <c r="J33" s="20">
        <v>1227.4270000000001</v>
      </c>
      <c r="L33" s="338">
        <f>E33/G33</f>
        <v>8.8719823881725543E-2</v>
      </c>
      <c r="M33" s="339">
        <f>F33/G33</f>
        <v>0.91128017611827439</v>
      </c>
      <c r="N33" s="340">
        <f t="shared" si="29"/>
        <v>0.99999999999999989</v>
      </c>
      <c r="O33" s="338">
        <f>H33/J33</f>
        <v>0.11537386744792154</v>
      </c>
      <c r="P33" s="339">
        <f>I33/J33</f>
        <v>0.88462613255207845</v>
      </c>
      <c r="Q33" s="340">
        <f t="shared" si="30"/>
        <v>1</v>
      </c>
      <c r="S33" s="319">
        <f t="shared" si="22"/>
        <v>-2.9828659902580809E-2</v>
      </c>
      <c r="T33" s="323">
        <f t="shared" si="23"/>
        <v>-0.27578168614365051</v>
      </c>
      <c r="U33" s="209">
        <f t="shared" si="24"/>
        <v>-0.25396077697236535</v>
      </c>
    </row>
    <row r="34" spans="1:21" ht="24" customHeight="1" thickBot="1">
      <c r="A34" s="8"/>
      <c r="B34" t="s">
        <v>36</v>
      </c>
      <c r="E34" s="19">
        <v>208.739</v>
      </c>
      <c r="F34" s="154">
        <v>2078.027</v>
      </c>
      <c r="G34" s="119">
        <v>2286.7660000000001</v>
      </c>
      <c r="H34" s="19">
        <v>129.143</v>
      </c>
      <c r="I34" s="154">
        <v>2337.377</v>
      </c>
      <c r="J34" s="20">
        <v>2466.52</v>
      </c>
      <c r="L34" s="341">
        <f>E34/G34</f>
        <v>9.1281311686460267E-2</v>
      </c>
      <c r="M34" s="342">
        <f>F34/G34</f>
        <v>0.90871868831353975</v>
      </c>
      <c r="N34" s="343">
        <f t="shared" si="29"/>
        <v>1</v>
      </c>
      <c r="O34" s="341">
        <f>H34/J34</f>
        <v>5.2358383471449652E-2</v>
      </c>
      <c r="P34" s="342">
        <f>I34/J34</f>
        <v>0.94764161652855028</v>
      </c>
      <c r="Q34" s="343">
        <f t="shared" si="30"/>
        <v>0.99999999999999989</v>
      </c>
      <c r="S34" s="319">
        <f t="shared" si="22"/>
        <v>-0.38131829701205811</v>
      </c>
      <c r="T34" s="323">
        <f t="shared" si="23"/>
        <v>0.1248058855828148</v>
      </c>
      <c r="U34" s="209">
        <f t="shared" si="24"/>
        <v>7.8606206319317279E-2</v>
      </c>
    </row>
    <row r="35" spans="1:21" ht="24" customHeight="1" thickBot="1">
      <c r="A35" s="12" t="s">
        <v>12</v>
      </c>
      <c r="B35" s="13"/>
      <c r="C35" s="13"/>
      <c r="D35" s="13"/>
      <c r="E35" s="17">
        <v>13464.868000000002</v>
      </c>
      <c r="F35" s="333">
        <v>31550.523999999998</v>
      </c>
      <c r="G35" s="162">
        <v>45015.392000000007</v>
      </c>
      <c r="H35" s="17">
        <v>13034.786000000002</v>
      </c>
      <c r="I35" s="333">
        <v>26202.119000000002</v>
      </c>
      <c r="J35" s="18">
        <v>39236.905000000006</v>
      </c>
      <c r="L35" s="327">
        <f>L27+L31</f>
        <v>1</v>
      </c>
      <c r="M35" s="336">
        <f t="shared" ref="M35:Q35" si="31">M27+M31</f>
        <v>1</v>
      </c>
      <c r="N35" s="331">
        <f t="shared" si="31"/>
        <v>0.99999999999999978</v>
      </c>
      <c r="O35" s="327">
        <f t="shared" si="31"/>
        <v>1</v>
      </c>
      <c r="P35" s="336">
        <f t="shared" si="31"/>
        <v>1</v>
      </c>
      <c r="Q35" s="328">
        <f t="shared" si="31"/>
        <v>1</v>
      </c>
      <c r="S35" s="320">
        <f t="shared" si="22"/>
        <v>-3.1941048363786431E-2</v>
      </c>
      <c r="T35" s="324">
        <f t="shared" si="23"/>
        <v>-0.169518737628573</v>
      </c>
      <c r="U35" s="321">
        <f t="shared" si="24"/>
        <v>-0.12836691503208503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12599.379000000001</v>
      </c>
      <c r="F36" s="335">
        <f t="shared" ref="F36:G36" si="32">F28+F32</f>
        <v>25072.497999999996</v>
      </c>
      <c r="G36" s="317">
        <f t="shared" si="32"/>
        <v>37671.877</v>
      </c>
      <c r="H36" s="180">
        <f>H28+H32</f>
        <v>12076.828000000001</v>
      </c>
      <c r="I36" s="335">
        <f t="shared" ref="I36:J36" si="33">I28+I32</f>
        <v>21130.924000000006</v>
      </c>
      <c r="J36" s="349">
        <f t="shared" si="33"/>
        <v>33207.752000000008</v>
      </c>
      <c r="L36" s="329">
        <f>E36/E35</f>
        <v>0.93572242965916919</v>
      </c>
      <c r="M36" s="337">
        <f t="shared" ref="M36" si="34">F36/F35</f>
        <v>0.79467770487742129</v>
      </c>
      <c r="N36" s="332">
        <f t="shared" ref="N36" si="35">G36/G35</f>
        <v>0.83686657665893471</v>
      </c>
      <c r="O36" s="329">
        <f t="shared" ref="O36" si="36">H36/H35</f>
        <v>0.92650757749302515</v>
      </c>
      <c r="P36" s="337">
        <f t="shared" ref="P36" si="37">I36/I35</f>
        <v>0.8064585921466888</v>
      </c>
      <c r="Q36" s="330">
        <f t="shared" ref="Q36" si="38">J36/J35</f>
        <v>0.84633974060900075</v>
      </c>
      <c r="S36" s="319">
        <f t="shared" si="22"/>
        <v>-4.1474345680052919E-2</v>
      </c>
      <c r="T36" s="323">
        <f t="shared" si="23"/>
        <v>-0.15720707206756943</v>
      </c>
      <c r="U36" s="209">
        <f t="shared" si="24"/>
        <v>-0.11850020109165234</v>
      </c>
    </row>
    <row r="37" spans="1:21" ht="24" customHeight="1">
      <c r="A37" s="8"/>
      <c r="B37" s="3" t="s">
        <v>37</v>
      </c>
      <c r="C37" s="3"/>
      <c r="D37" s="183"/>
      <c r="E37" s="19">
        <f>E29+E33</f>
        <v>366.03000000000003</v>
      </c>
      <c r="F37" s="154">
        <f t="shared" ref="F37:G37" si="39">F29+F33</f>
        <v>3543.7349999999997</v>
      </c>
      <c r="G37" s="119">
        <f t="shared" si="39"/>
        <v>3909.7650000000003</v>
      </c>
      <c r="H37" s="19">
        <f>H29+H33</f>
        <v>486.63099999999997</v>
      </c>
      <c r="I37" s="154">
        <f t="shared" ref="I37:J37" si="40">I29+I33</f>
        <v>2314.9030000000002</v>
      </c>
      <c r="J37" s="20">
        <f t="shared" si="40"/>
        <v>2801.5340000000001</v>
      </c>
      <c r="L37" s="338">
        <f>E37/E35</f>
        <v>2.7184076368219873E-2</v>
      </c>
      <c r="M37" s="339">
        <f t="shared" ref="M37" si="41">F37/F35</f>
        <v>0.11231937067035717</v>
      </c>
      <c r="N37" s="316">
        <f t="shared" ref="N37" si="42">G37/G35</f>
        <v>8.6853958752597327E-2</v>
      </c>
      <c r="O37" s="338">
        <f t="shared" ref="O37" si="43">H37/H35</f>
        <v>3.7333255797218294E-2</v>
      </c>
      <c r="P37" s="339">
        <f t="shared" ref="P37" si="44">I37/I35</f>
        <v>8.8347930944058378E-2</v>
      </c>
      <c r="Q37" s="340">
        <f t="shared" ref="Q37" si="45">J37/J35</f>
        <v>7.1400483804724135E-2</v>
      </c>
      <c r="S37" s="319">
        <f t="shared" si="22"/>
        <v>0.32948392208288918</v>
      </c>
      <c r="T37" s="323">
        <f t="shared" si="23"/>
        <v>-0.34676182050858756</v>
      </c>
      <c r="U37" s="209">
        <f t="shared" si="24"/>
        <v>-0.28345207448529519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499.45899999999995</v>
      </c>
      <c r="F38" s="155">
        <f t="shared" ref="F38:G38" si="46">F30+F34</f>
        <v>2934.2910000000002</v>
      </c>
      <c r="G38" s="123">
        <f t="shared" si="46"/>
        <v>3433.75</v>
      </c>
      <c r="H38" s="21">
        <f>H30+H34</f>
        <v>471.327</v>
      </c>
      <c r="I38" s="155">
        <f t="shared" ref="I38:J38" si="47">I30+I34</f>
        <v>2756.2919999999999</v>
      </c>
      <c r="J38" s="22">
        <f t="shared" si="47"/>
        <v>3227.6189999999997</v>
      </c>
      <c r="L38" s="341">
        <f>E38/E35</f>
        <v>3.7093493972610789E-2</v>
      </c>
      <c r="M38" s="342">
        <f t="shared" ref="M38" si="48">F38/F35</f>
        <v>9.3002924452221469E-2</v>
      </c>
      <c r="N38" s="344">
        <f t="shared" ref="N38" si="49">G38/G35</f>
        <v>7.6279464588467863E-2</v>
      </c>
      <c r="O38" s="341">
        <f t="shared" ref="O38" si="50">H38/H35</f>
        <v>3.6159166709756489E-2</v>
      </c>
      <c r="P38" s="342">
        <f t="shared" ref="P38" si="51">I38/I35</f>
        <v>0.10519347690925301</v>
      </c>
      <c r="Q38" s="343">
        <f t="shared" ref="Q38" si="52">J38/J35</f>
        <v>8.2259775586275202E-2</v>
      </c>
      <c r="S38" s="325">
        <f t="shared" si="22"/>
        <v>-5.6324943588963158E-2</v>
      </c>
      <c r="T38" s="326">
        <f t="shared" si="23"/>
        <v>-6.0661672615292837E-2</v>
      </c>
      <c r="U38" s="208">
        <f t="shared" si="24"/>
        <v>-6.0030870040043774E-2</v>
      </c>
    </row>
    <row r="41" spans="1:21">
      <c r="A41" s="1" t="s">
        <v>124</v>
      </c>
    </row>
    <row r="42" spans="1:21" ht="15.75" thickBot="1"/>
    <row r="43" spans="1:21" ht="22.5" customHeight="1">
      <c r="A43" s="420" t="s">
        <v>16</v>
      </c>
      <c r="B43" s="421"/>
      <c r="C43" s="421"/>
      <c r="D43" s="421"/>
      <c r="E43" s="445" t="str">
        <f>E5</f>
        <v>jan</v>
      </c>
      <c r="F43" s="473"/>
      <c r="G43" s="473"/>
      <c r="H43" s="473"/>
      <c r="I43" s="473"/>
      <c r="J43" s="446"/>
      <c r="L43" s="478" t="s">
        <v>149</v>
      </c>
      <c r="M43" s="479"/>
      <c r="N43" s="479"/>
    </row>
    <row r="44" spans="1:21" ht="18.75" customHeight="1">
      <c r="A44" s="422"/>
      <c r="B44" s="423"/>
      <c r="C44" s="423"/>
      <c r="D44" s="423"/>
      <c r="E44" s="471">
        <f>E6</f>
        <v>2025</v>
      </c>
      <c r="F44" s="469"/>
      <c r="G44" s="470"/>
      <c r="H44" s="474">
        <f>H6</f>
        <v>2026</v>
      </c>
      <c r="I44" s="475"/>
      <c r="J44" s="476"/>
      <c r="L44" s="480" t="s">
        <v>121</v>
      </c>
      <c r="M44" s="481" t="s">
        <v>120</v>
      </c>
      <c r="N44" s="423" t="s">
        <v>12</v>
      </c>
      <c r="S44" t="s">
        <v>127</v>
      </c>
    </row>
    <row r="45" spans="1:21" ht="18.75" customHeight="1" thickBot="1">
      <c r="A45" s="454"/>
      <c r="B45" s="462"/>
      <c r="C45" s="462"/>
      <c r="D45" s="462"/>
      <c r="E45" s="99" t="s">
        <v>29</v>
      </c>
      <c r="F45" s="160" t="s">
        <v>30</v>
      </c>
      <c r="G45" s="134" t="s">
        <v>12</v>
      </c>
      <c r="H45" s="345" t="s">
        <v>29</v>
      </c>
      <c r="I45" s="346" t="s">
        <v>30</v>
      </c>
      <c r="J45" s="347" t="s">
        <v>12</v>
      </c>
      <c r="L45" s="436"/>
      <c r="M45" s="434"/>
      <c r="N45" s="462"/>
    </row>
    <row r="46" spans="1:21" ht="24" customHeight="1" thickBot="1">
      <c r="A46" s="12" t="s">
        <v>20</v>
      </c>
      <c r="B46" s="13"/>
      <c r="C46" s="13"/>
      <c r="D46" s="13"/>
      <c r="E46" s="351">
        <f>(E27/E8)*10</f>
        <v>2.0627831627727362</v>
      </c>
      <c r="F46" s="352">
        <f t="shared" ref="F46:J46" si="53">(F27/F8)*10</f>
        <v>1.9456975506560084</v>
      </c>
      <c r="G46" s="353">
        <f t="shared" si="53"/>
        <v>1.9841096695685447</v>
      </c>
      <c r="H46" s="351">
        <f t="shared" si="53"/>
        <v>2.1209344484878434</v>
      </c>
      <c r="I46" s="352">
        <f t="shared" si="53"/>
        <v>2.1636020847075574</v>
      </c>
      <c r="J46" s="354">
        <f t="shared" si="53"/>
        <v>2.1474283981519817</v>
      </c>
      <c r="L46" s="358">
        <f>(H46-E46)/E46</f>
        <v>2.8190692441440058E-2</v>
      </c>
      <c r="M46" s="322">
        <f>(I46-F46)/F46</f>
        <v>0.11199301452483236</v>
      </c>
      <c r="N46" s="164">
        <f>(J46-G46)/G46</f>
        <v>8.2313357516649532E-2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47" si="54">(E28/E9)*10</f>
        <v>2.2648586407268114</v>
      </c>
      <c r="F47" s="156">
        <f t="shared" si="54"/>
        <v>2.8379652670957052</v>
      </c>
      <c r="G47" s="355">
        <f t="shared" si="54"/>
        <v>2.5804553910609176</v>
      </c>
      <c r="H47" s="124">
        <f t="shared" si="54"/>
        <v>2.4410731899782983</v>
      </c>
      <c r="I47" s="156">
        <f t="shared" si="54"/>
        <v>2.7178304342937571</v>
      </c>
      <c r="J47" s="356">
        <f t="shared" si="54"/>
        <v>2.6024532037462027</v>
      </c>
      <c r="L47" s="319">
        <f t="shared" ref="L47:L57" si="55">(H47-E47)/E47</f>
        <v>7.7803773746752763E-2</v>
      </c>
      <c r="M47" s="323">
        <f t="shared" ref="M47:M57" si="56">(I47-F47)/F47</f>
        <v>-4.2331325966117508E-2</v>
      </c>
      <c r="N47" s="209">
        <f t="shared" ref="N47:N57" si="57">(J47-G47)/G47</f>
        <v>8.5247792934103096E-3</v>
      </c>
    </row>
    <row r="48" spans="1:21" ht="24" customHeight="1">
      <c r="A48" s="8"/>
      <c r="B48" t="s">
        <v>37</v>
      </c>
      <c r="E48" s="125">
        <f t="shared" ref="E48:J48" si="58">(E29/E10)*10</f>
        <v>1.4631361989295573</v>
      </c>
      <c r="F48" s="157">
        <f t="shared" si="58"/>
        <v>1.5414386551682024</v>
      </c>
      <c r="G48" s="357">
        <f t="shared" si="58"/>
        <v>1.533463531174009</v>
      </c>
      <c r="H48" s="125">
        <f t="shared" si="58"/>
        <v>1.9199238748163647</v>
      </c>
      <c r="I48" s="157">
        <f t="shared" si="58"/>
        <v>1.5143837557447539</v>
      </c>
      <c r="J48" s="356">
        <f t="shared" si="58"/>
        <v>1.5878994950136889</v>
      </c>
      <c r="L48" s="319">
        <f t="shared" si="55"/>
        <v>0.31219764518231258</v>
      </c>
      <c r="M48" s="323">
        <f t="shared" si="56"/>
        <v>-1.7551719838306688E-2</v>
      </c>
      <c r="N48" s="209">
        <f t="shared" si="57"/>
        <v>3.5498701294842054E-2</v>
      </c>
    </row>
    <row r="49" spans="1:14" ht="24" customHeight="1" thickBot="1">
      <c r="A49" s="8"/>
      <c r="B49" t="s">
        <v>36</v>
      </c>
      <c r="E49" s="125">
        <f t="shared" ref="E49:J49" si="59">(E30/E11)*10</f>
        <v>0.94956575135304622</v>
      </c>
      <c r="F49" s="157">
        <f t="shared" si="59"/>
        <v>0.62809107446746071</v>
      </c>
      <c r="G49" s="357">
        <f t="shared" si="59"/>
        <v>0.68704674199327798</v>
      </c>
      <c r="H49" s="125">
        <f t="shared" si="59"/>
        <v>0.82270601670974342</v>
      </c>
      <c r="I49" s="157">
        <f t="shared" si="59"/>
        <v>0.70425412089066708</v>
      </c>
      <c r="J49" s="356">
        <f t="shared" si="59"/>
        <v>0.75299675491709195</v>
      </c>
      <c r="L49" s="319">
        <f t="shared" si="55"/>
        <v>-0.13359763077231779</v>
      </c>
      <c r="M49" s="323">
        <f t="shared" si="56"/>
        <v>0.12126115068229985</v>
      </c>
      <c r="N49" s="209">
        <f t="shared" si="57"/>
        <v>9.5990576612703341E-2</v>
      </c>
    </row>
    <row r="50" spans="1:14" ht="24" customHeight="1" thickBot="1">
      <c r="A50" s="12" t="s">
        <v>21</v>
      </c>
      <c r="B50" s="13"/>
      <c r="C50" s="13"/>
      <c r="D50" s="13"/>
      <c r="E50" s="351">
        <f t="shared" ref="E50:J50" si="60">(E31/E12)*10</f>
        <v>2.6858640266811178</v>
      </c>
      <c r="F50" s="352">
        <f t="shared" si="60"/>
        <v>2.2303112584875477</v>
      </c>
      <c r="G50" s="353">
        <f t="shared" si="60"/>
        <v>2.3401500879156063</v>
      </c>
      <c r="H50" s="351">
        <f t="shared" si="60"/>
        <v>2.7760199359848583</v>
      </c>
      <c r="I50" s="352">
        <f t="shared" si="60"/>
        <v>2.1079730668900791</v>
      </c>
      <c r="J50" s="354">
        <f t="shared" si="60"/>
        <v>2.2778552496083821</v>
      </c>
      <c r="L50" s="320">
        <f t="shared" si="55"/>
        <v>3.3566818129339489E-2</v>
      </c>
      <c r="M50" s="324">
        <f t="shared" si="56"/>
        <v>-5.4852519410420963E-2</v>
      </c>
      <c r="N50" s="321">
        <f t="shared" si="57"/>
        <v>-2.6620018360749995E-2</v>
      </c>
    </row>
    <row r="51" spans="1:14" ht="24" customHeight="1">
      <c r="A51" s="46"/>
      <c r="B51" s="3" t="s">
        <v>33</v>
      </c>
      <c r="C51" s="3"/>
      <c r="D51" s="3"/>
      <c r="E51" s="125">
        <f t="shared" ref="E51:J51" si="61">(E32/E13)*10</f>
        <v>2.8420449768771987</v>
      </c>
      <c r="F51" s="157">
        <f t="shared" si="61"/>
        <v>3.053199084345251</v>
      </c>
      <c r="G51" s="357">
        <f t="shared" si="61"/>
        <v>2.9854195992949837</v>
      </c>
      <c r="H51" s="125">
        <f t="shared" si="61"/>
        <v>2.8650400144368153</v>
      </c>
      <c r="I51" s="157">
        <f t="shared" si="61"/>
        <v>3.0887625877821541</v>
      </c>
      <c r="J51" s="356">
        <f t="shared" si="61"/>
        <v>3.0066626147869187</v>
      </c>
      <c r="L51" s="319">
        <f t="shared" si="55"/>
        <v>8.0910181741329339E-3</v>
      </c>
      <c r="M51" s="323">
        <f t="shared" si="56"/>
        <v>1.1647947760514133E-2</v>
      </c>
      <c r="N51" s="209">
        <f t="shared" si="57"/>
        <v>7.1155878714508252E-3</v>
      </c>
    </row>
    <row r="52" spans="1:14" ht="24" customHeight="1">
      <c r="A52" s="8"/>
      <c r="B52" s="3" t="s">
        <v>37</v>
      </c>
      <c r="D52" s="3"/>
      <c r="E52" s="125">
        <f t="shared" ref="E52:J52" si="62">(E33/E14)*10</f>
        <v>1.3372084501364996</v>
      </c>
      <c r="F52" s="157">
        <f t="shared" si="62"/>
        <v>1.2210870696584961</v>
      </c>
      <c r="G52" s="357">
        <f t="shared" si="62"/>
        <v>1.2305677450334374</v>
      </c>
      <c r="H52" s="125">
        <f t="shared" si="62"/>
        <v>1.2951855713475644</v>
      </c>
      <c r="I52" s="157">
        <f t="shared" si="62"/>
        <v>1.1423320189705883</v>
      </c>
      <c r="J52" s="356">
        <f t="shared" si="62"/>
        <v>1.1581007716098883</v>
      </c>
      <c r="L52" s="319">
        <f t="shared" si="55"/>
        <v>-3.1425825034717338E-2</v>
      </c>
      <c r="M52" s="323">
        <f t="shared" si="56"/>
        <v>-6.449585180681125E-2</v>
      </c>
      <c r="N52" s="209">
        <f t="shared" si="57"/>
        <v>-5.8889056466842407E-2</v>
      </c>
    </row>
    <row r="53" spans="1:14" ht="24" customHeight="1" thickBot="1">
      <c r="A53" s="8"/>
      <c r="B53" t="s">
        <v>36</v>
      </c>
      <c r="E53" s="125">
        <f t="shared" ref="E53:J53" si="63">(E34/E15)*10</f>
        <v>1.1478383758399597</v>
      </c>
      <c r="F53" s="157">
        <f t="shared" si="63"/>
        <v>0.82807669532353956</v>
      </c>
      <c r="G53" s="357">
        <f t="shared" si="63"/>
        <v>0.84968320331020208</v>
      </c>
      <c r="H53" s="125">
        <f t="shared" si="63"/>
        <v>1.7404247863938982</v>
      </c>
      <c r="I53" s="157">
        <f t="shared" si="63"/>
        <v>0.82709555464496531</v>
      </c>
      <c r="J53" s="356">
        <f t="shared" si="63"/>
        <v>0.85046313919553351</v>
      </c>
      <c r="L53" s="319">
        <f t="shared" si="55"/>
        <v>0.51626293651342536</v>
      </c>
      <c r="M53" s="323">
        <f t="shared" si="56"/>
        <v>-1.1848427616851364E-3</v>
      </c>
      <c r="N53" s="209">
        <f t="shared" si="57"/>
        <v>9.1791373807667217E-4</v>
      </c>
    </row>
    <row r="54" spans="1:14" ht="24" customHeight="1" thickBot="1">
      <c r="A54" s="12" t="s">
        <v>12</v>
      </c>
      <c r="B54" s="13"/>
      <c r="C54" s="13"/>
      <c r="D54" s="13"/>
      <c r="E54" s="351">
        <f t="shared" ref="E54:J54" si="64">(E35/E16)*10</f>
        <v>2.3984612646935033</v>
      </c>
      <c r="F54" s="352">
        <f t="shared" si="64"/>
        <v>2.128476915550185</v>
      </c>
      <c r="G54" s="353">
        <f t="shared" si="64"/>
        <v>2.2026404739283585</v>
      </c>
      <c r="H54" s="351">
        <f t="shared" si="64"/>
        <v>2.4777683409191482</v>
      </c>
      <c r="I54" s="352">
        <f t="shared" si="64"/>
        <v>2.125679391695984</v>
      </c>
      <c r="J54" s="354">
        <f t="shared" si="64"/>
        <v>2.2309967087359857</v>
      </c>
      <c r="L54" s="320">
        <f t="shared" si="55"/>
        <v>3.3065814901029673E-2</v>
      </c>
      <c r="M54" s="324">
        <f t="shared" si="56"/>
        <v>-1.3143313106959123E-3</v>
      </c>
      <c r="N54" s="321">
        <f t="shared" si="57"/>
        <v>1.2873746370897506E-2</v>
      </c>
    </row>
    <row r="55" spans="1:14" ht="24" customHeight="1">
      <c r="A55" s="179"/>
      <c r="B55" s="177" t="s">
        <v>33</v>
      </c>
      <c r="C55" s="177"/>
      <c r="D55" s="178"/>
      <c r="E55" s="124">
        <f t="shared" ref="E55:J55" si="65">(E36/E17)*10</f>
        <v>2.5890644036854482</v>
      </c>
      <c r="F55" s="156">
        <f t="shared" si="65"/>
        <v>2.9861880825211067</v>
      </c>
      <c r="G55" s="355">
        <f t="shared" si="65"/>
        <v>2.8404726908228284</v>
      </c>
      <c r="H55" s="124">
        <f t="shared" si="65"/>
        <v>2.6948020172588496</v>
      </c>
      <c r="I55" s="156">
        <f t="shared" si="65"/>
        <v>2.9580660329617481</v>
      </c>
      <c r="J55" s="359">
        <f t="shared" si="65"/>
        <v>2.856575902665115</v>
      </c>
      <c r="L55" s="319">
        <f t="shared" si="55"/>
        <v>4.0840086257756807E-2</v>
      </c>
      <c r="M55" s="323">
        <f t="shared" si="56"/>
        <v>-9.4173738499473188E-3</v>
      </c>
      <c r="N55" s="209">
        <f t="shared" si="57"/>
        <v>5.6692014305625305E-3</v>
      </c>
    </row>
    <row r="56" spans="1:14" ht="24" customHeight="1">
      <c r="A56" s="8"/>
      <c r="B56" s="3" t="s">
        <v>37</v>
      </c>
      <c r="C56" s="3"/>
      <c r="D56" s="183"/>
      <c r="E56" s="125">
        <f t="shared" ref="E56:J56" si="66">(E37/E18)*10</f>
        <v>1.4101778758914021</v>
      </c>
      <c r="F56" s="157">
        <f t="shared" si="66"/>
        <v>1.3874392900978996</v>
      </c>
      <c r="G56" s="357">
        <f t="shared" si="66"/>
        <v>1.3895369045512029</v>
      </c>
      <c r="H56" s="125">
        <f t="shared" si="66"/>
        <v>1.6835996152808241</v>
      </c>
      <c r="I56" s="157">
        <f t="shared" si="66"/>
        <v>1.3136929427614468</v>
      </c>
      <c r="J56" s="356">
        <f t="shared" si="66"/>
        <v>1.3658184378132343</v>
      </c>
      <c r="L56" s="319">
        <f t="shared" si="55"/>
        <v>0.19389166718885489</v>
      </c>
      <c r="M56" s="323">
        <f t="shared" si="56"/>
        <v>-5.3152846299494058E-2</v>
      </c>
      <c r="N56" s="209">
        <f t="shared" si="57"/>
        <v>-1.7069331991314971E-2</v>
      </c>
    </row>
    <row r="57" spans="1:14" ht="24" customHeight="1" thickBot="1">
      <c r="A57" s="9"/>
      <c r="B57" s="184" t="s">
        <v>36</v>
      </c>
      <c r="C57" s="184"/>
      <c r="D57" s="185"/>
      <c r="E57" s="126">
        <f t="shared" ref="E57:J57" si="67">(E38/E19)*10</f>
        <v>1.0234500988699118</v>
      </c>
      <c r="F57" s="158">
        <f t="shared" si="67"/>
        <v>0.75767789333758884</v>
      </c>
      <c r="G57" s="360">
        <f t="shared" si="67"/>
        <v>0.78742062444662708</v>
      </c>
      <c r="H57" s="126">
        <f t="shared" si="67"/>
        <v>0.96164259467444158</v>
      </c>
      <c r="I57" s="158">
        <f t="shared" si="67"/>
        <v>0.80573519786508629</v>
      </c>
      <c r="J57" s="361">
        <f t="shared" si="67"/>
        <v>0.82527369183281474</v>
      </c>
      <c r="L57" s="325">
        <f t="shared" si="55"/>
        <v>-6.0391321730016663E-2</v>
      </c>
      <c r="M57" s="326">
        <f t="shared" si="56"/>
        <v>6.3427090786302223E-2</v>
      </c>
      <c r="N57" s="208">
        <f t="shared" si="57"/>
        <v>4.807223256666604E-2</v>
      </c>
    </row>
  </sheetData>
  <mergeCells count="30">
    <mergeCell ref="N44:N45"/>
    <mergeCell ref="S24:U24"/>
    <mergeCell ref="L25:N25"/>
    <mergeCell ref="S25:S26"/>
    <mergeCell ref="T25:T26"/>
    <mergeCell ref="U25:U26"/>
    <mergeCell ref="S5:U5"/>
    <mergeCell ref="S6:S7"/>
    <mergeCell ref="T6:T7"/>
    <mergeCell ref="U6:U7"/>
    <mergeCell ref="E5:J5"/>
    <mergeCell ref="L5:Q5"/>
    <mergeCell ref="E6:G6"/>
    <mergeCell ref="H6:J6"/>
    <mergeCell ref="A5:D7"/>
    <mergeCell ref="L6:N6"/>
    <mergeCell ref="O6:Q6"/>
    <mergeCell ref="O25:Q25"/>
    <mergeCell ref="A43:D45"/>
    <mergeCell ref="E43:J43"/>
    <mergeCell ref="E44:G44"/>
    <mergeCell ref="H44:J44"/>
    <mergeCell ref="A24:D26"/>
    <mergeCell ref="E24:J24"/>
    <mergeCell ref="L24:Q24"/>
    <mergeCell ref="E25:G25"/>
    <mergeCell ref="H25:J25"/>
    <mergeCell ref="L43:N43"/>
    <mergeCell ref="L44:L45"/>
    <mergeCell ref="M44:M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6F3206D7-666F-41E7-A978-4F801C77038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27A0EAFB-5F63-479D-8F20-BC28680493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14" id="{E95C479B-FA3F-437E-A912-946FCB7A7C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8" id="{7F163B1A-0C36-48EB-B9DA-8774E571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13" id="{42E54805-FD48-45A6-9738-C285FA39C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7" id="{97BB28DD-341F-4137-ADC8-18B8B7FA49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25</vt:i4>
      </vt:variant>
      <vt:variant>
        <vt:lpstr>Intervalos com Nome</vt:lpstr>
      </vt:variant>
      <vt:variant>
        <vt:i4>17</vt:i4>
      </vt:variant>
    </vt:vector>
  </HeadingPairs>
  <TitlesOfParts>
    <vt:vector size="42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1 (2)</vt:lpstr>
      <vt:lpstr>'1'!Área_de_Impressão</vt:lpstr>
      <vt:lpstr>'10'!Área_de_Impressão</vt:lpstr>
      <vt:lpstr>'12'!Área_de_Impressão</vt:lpstr>
      <vt:lpstr>'14'!Área_de_Impressão</vt:lpstr>
      <vt:lpstr>'16'!Área_de_Impressão</vt:lpstr>
      <vt:lpstr>'17'!Área_de_Impressão</vt:lpstr>
      <vt:lpstr>'18'!Área_de_Impressão</vt:lpstr>
      <vt:lpstr>'19'!Área_de_Impressão</vt:lpstr>
      <vt:lpstr>'2'!Área_de_Impressão</vt:lpstr>
      <vt:lpstr>'20'!Área_de_Impressão</vt:lpstr>
      <vt:lpstr>'21'!Área_de_Impressão</vt:lpstr>
      <vt:lpstr>'22'!Área_de_Impressão</vt:lpstr>
      <vt:lpstr>'3'!Área_de_Impressão</vt:lpstr>
      <vt:lpstr>'4'!Área_de_Impressão</vt:lpstr>
      <vt:lpstr>'6'!Área_de_Impressão</vt:lpstr>
      <vt:lpstr>'8'!Área_de_Impressão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2026-03-17T19:57:57Z</dcterms:modified>
</cp:coreProperties>
</file>